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S:\GCCRI Compliance\Portal de Transparência\Ano_2025\4º Trimestre_2025\Gestão-Planejamento\Indicadores e Metas\"/>
    </mc:Choice>
  </mc:AlternateContent>
  <xr:revisionPtr revIDLastSave="0" documentId="8_{D398616E-2177-4269-9006-6EA167EA825F}" xr6:coauthVersionLast="47" xr6:coauthVersionMax="47" xr10:uidLastSave="{00000000-0000-0000-0000-000000000000}"/>
  <bookViews>
    <workbookView xWindow="-120" yWindow="-120" windowWidth="29040" windowHeight="15720" xr2:uid="{76692AE7-0A3F-4ED0-80AE-067CFA607CF0}"/>
  </bookViews>
  <sheets>
    <sheet name="DRM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36" i="1" l="1"/>
  <c r="S36" i="1"/>
  <c r="R36" i="1"/>
  <c r="Q36" i="1"/>
  <c r="P36" i="1"/>
  <c r="O36" i="1"/>
  <c r="N36" i="1"/>
  <c r="M36" i="1"/>
  <c r="L36" i="1"/>
  <c r="K36" i="1"/>
  <c r="J36" i="1"/>
  <c r="I36" i="1"/>
  <c r="G34" i="1"/>
  <c r="T33" i="1"/>
  <c r="S33" i="1"/>
  <c r="R33" i="1"/>
  <c r="Q33" i="1"/>
  <c r="P33" i="1"/>
  <c r="O33" i="1"/>
  <c r="N33" i="1"/>
  <c r="M33" i="1"/>
  <c r="L33" i="1"/>
  <c r="K33" i="1"/>
  <c r="J33" i="1"/>
  <c r="I33" i="1"/>
  <c r="G29" i="1"/>
  <c r="L27" i="1"/>
  <c r="I27" i="1"/>
  <c r="T26" i="1"/>
  <c r="T27" i="1" s="1"/>
  <c r="S26" i="1"/>
  <c r="S27" i="1" s="1"/>
  <c r="R26" i="1"/>
  <c r="R27" i="1" s="1"/>
  <c r="Q26" i="1"/>
  <c r="Q27" i="1" s="1"/>
  <c r="P26" i="1"/>
  <c r="P27" i="1" s="1"/>
  <c r="O26" i="1"/>
  <c r="O27" i="1" s="1"/>
  <c r="N26" i="1"/>
  <c r="N27" i="1" s="1"/>
  <c r="M26" i="1"/>
  <c r="M27" i="1" s="1"/>
  <c r="L26" i="1"/>
  <c r="K26" i="1"/>
  <c r="K27" i="1" s="1"/>
  <c r="J26" i="1"/>
  <c r="J27" i="1" s="1"/>
  <c r="I26" i="1"/>
  <c r="T24" i="1"/>
  <c r="M24" i="1"/>
  <c r="K24" i="1"/>
  <c r="J24" i="1"/>
  <c r="T23" i="1"/>
  <c r="S23" i="1"/>
  <c r="S24" i="1" s="1"/>
  <c r="R23" i="1"/>
  <c r="R24" i="1" s="1"/>
  <c r="Q23" i="1"/>
  <c r="Q24" i="1" s="1"/>
  <c r="P23" i="1"/>
  <c r="P24" i="1" s="1"/>
  <c r="O23" i="1"/>
  <c r="O24" i="1" s="1"/>
  <c r="N23" i="1"/>
  <c r="N24" i="1" s="1"/>
  <c r="M23" i="1"/>
  <c r="L23" i="1"/>
  <c r="L24" i="1" s="1"/>
  <c r="K23" i="1"/>
  <c r="J23" i="1"/>
  <c r="I23" i="1"/>
  <c r="I24" i="1" s="1"/>
  <c r="N21" i="1"/>
  <c r="L21" i="1"/>
  <c r="T20" i="1"/>
  <c r="T21" i="1" s="1"/>
  <c r="S20" i="1"/>
  <c r="S21" i="1" s="1"/>
  <c r="R20" i="1"/>
  <c r="R21" i="1" s="1"/>
  <c r="Q20" i="1"/>
  <c r="Q21" i="1" s="1"/>
  <c r="P20" i="1"/>
  <c r="P21" i="1" s="1"/>
  <c r="O20" i="1"/>
  <c r="O21" i="1" s="1"/>
  <c r="N20" i="1"/>
  <c r="M20" i="1"/>
  <c r="M21" i="1" s="1"/>
  <c r="L20" i="1"/>
  <c r="K20" i="1"/>
  <c r="K21" i="1" s="1"/>
  <c r="J20" i="1"/>
  <c r="J21" i="1" s="1"/>
  <c r="I20" i="1"/>
  <c r="N18" i="1"/>
  <c r="T17" i="1"/>
  <c r="T18" i="1" s="1"/>
  <c r="S17" i="1"/>
  <c r="S18" i="1" s="1"/>
  <c r="R17" i="1"/>
  <c r="R18" i="1" s="1"/>
  <c r="Q17" i="1"/>
  <c r="Q18" i="1" s="1"/>
  <c r="P17" i="1"/>
  <c r="P18" i="1" s="1"/>
  <c r="O17" i="1"/>
  <c r="O18" i="1" s="1"/>
  <c r="N17" i="1"/>
  <c r="M17" i="1"/>
  <c r="M18" i="1" s="1"/>
  <c r="L17" i="1"/>
  <c r="L18" i="1" s="1"/>
  <c r="K17" i="1"/>
  <c r="K18" i="1" s="1"/>
  <c r="J17" i="1"/>
  <c r="J18" i="1" s="1"/>
  <c r="I17" i="1"/>
  <c r="T15" i="1"/>
  <c r="S15" i="1"/>
  <c r="R15" i="1"/>
  <c r="Q15" i="1"/>
  <c r="P15" i="1"/>
  <c r="O15" i="1"/>
  <c r="N15" i="1"/>
  <c r="M15" i="1"/>
  <c r="L15" i="1"/>
  <c r="K15" i="1"/>
  <c r="J15" i="1"/>
  <c r="I15" i="1"/>
  <c r="G13" i="1"/>
  <c r="T11" i="1"/>
  <c r="S11" i="1"/>
  <c r="R11" i="1"/>
  <c r="Q11" i="1"/>
  <c r="P11" i="1"/>
  <c r="O11" i="1"/>
  <c r="N11" i="1"/>
  <c r="M11" i="1"/>
  <c r="L11" i="1"/>
  <c r="K11" i="1"/>
  <c r="J11" i="1"/>
  <c r="I11" i="1"/>
  <c r="G9" i="1"/>
  <c r="G16" i="1" l="1"/>
  <c r="G19" i="1"/>
  <c r="G22" i="1"/>
  <c r="G25" i="1"/>
  <c r="I18" i="1"/>
  <c r="I21" i="1"/>
</calcChain>
</file>

<file path=xl/sharedStrings.xml><?xml version="1.0" encoding="utf-8"?>
<sst xmlns="http://schemas.openxmlformats.org/spreadsheetml/2006/main" count="116" uniqueCount="70">
  <si>
    <t>Ciclo do Planejamento Estratégico do Sesc  2022-2026</t>
  </si>
  <si>
    <t>Coleta de Resultados</t>
  </si>
  <si>
    <t>* Os campos em cinza são de preenchimento automático</t>
  </si>
  <si>
    <t>Objetivo Estratégico</t>
  </si>
  <si>
    <t>Indicador</t>
  </si>
  <si>
    <t>Fórmula</t>
  </si>
  <si>
    <t>Meta 2025</t>
  </si>
  <si>
    <t>Meta
 Retif.
 2025</t>
  </si>
  <si>
    <t>Resultado Acumulado</t>
  </si>
  <si>
    <t>Variáveis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</si>
  <si>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</si>
  <si>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</si>
  <si>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</si>
  <si>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</si>
  <si>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</si>
  <si>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</si>
  <si>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</si>
  <si>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</si>
  <si>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</si>
  <si>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</si>
  <si>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</si>
  <si>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</si>
  <si>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Assegurar o equilíbrio econômico financeiro da Instituição</t>
  </si>
  <si>
    <t>Índice de comprometimento da receita corrente (ICRR)</t>
  </si>
  <si>
    <t>(Despesas Correntes / Receitas Correntes) * 100</t>
  </si>
  <si>
    <t>Despesas Correntes</t>
  </si>
  <si>
    <t>Receitas Correntes</t>
  </si>
  <si>
    <t>%</t>
  </si>
  <si>
    <t>Proporcionar ambiente de valorização das pessoas</t>
  </si>
  <si>
    <t>Índice de Demissões Voluntárias (IDV)</t>
  </si>
  <si>
    <t>(Demissões voluntárias / Total de empregados no período de referência) * 100</t>
  </si>
  <si>
    <t>Demissões voluntárias</t>
  </si>
  <si>
    <t>Total de empregados no período de referência</t>
  </si>
  <si>
    <t>Promover ações de desenvolvimento</t>
  </si>
  <si>
    <t>Índice de Empregados Treinados (IET)</t>
  </si>
  <si>
    <t>(Nº de empregados que participaram das ações de desenvolvimento / Nº total de empregados) * 100</t>
  </si>
  <si>
    <t>Nº de empregados que participaram das ações de desenvolvimento</t>
  </si>
  <si>
    <t>Nº total de empregados</t>
  </si>
  <si>
    <t>Assegurar a funcionalidade da infraestrutura para o desenvolvimento das ações</t>
  </si>
  <si>
    <t>Índice de Investimentos Realizados em Infraestrutura (IIRI)</t>
  </si>
  <si>
    <t>(Despesas de capital / Receitas Correntes) * 100</t>
  </si>
  <si>
    <t>Despesas de Capital</t>
  </si>
  <si>
    <t>Índice de Recursos Financeiros Alocados em Manutenção (IRFM)</t>
  </si>
  <si>
    <t>(Despesas correntes de manutenção / Receitas Correntes) * 100</t>
  </si>
  <si>
    <t>Despesas correntes de manutenção</t>
  </si>
  <si>
    <t>Aprimorar soluções de tecnologia da informação e comunicação (TIC)</t>
  </si>
  <si>
    <t>Índice de Recursos Financeiros Alocados em
Tecnologia da Informação e
Comunicação (IRFT)</t>
  </si>
  <si>
    <t>(Despesas com TIC / Receitas correntes) * 100</t>
  </si>
  <si>
    <t>Despesas com TIC</t>
  </si>
  <si>
    <t>Receitas correntes</t>
  </si>
  <si>
    <t>Garantir parâmetros de sustentabilidade na gestão dos processos</t>
  </si>
  <si>
    <t>Índice de Ecoeficiência (IECO)</t>
  </si>
  <si>
    <t>[(energia kWh / 100) + água m3] / área total ou construída m2</t>
  </si>
  <si>
    <t>Área total ou construída m2</t>
  </si>
  <si>
    <t>Unidades Mensuradas</t>
  </si>
  <si>
    <t>Índice</t>
  </si>
  <si>
    <t>Articular e fortalecer projetos em rede</t>
  </si>
  <si>
    <t>Índice de Ações em Rede Implementadas (IARI)</t>
  </si>
  <si>
    <t>(Ações em rede realizadas / Ações em redes planejadas) * 100</t>
  </si>
  <si>
    <t>-</t>
  </si>
  <si>
    <t>Ações em rede realizadas</t>
  </si>
  <si>
    <t>Ações em redes planejadas</t>
  </si>
  <si>
    <t>Fortalecer o reconhecimento do Sesc</t>
  </si>
  <si>
    <t>Índice de Reconhecimento do Sesc pelos Clientes e Sociedade como Instituição Social de relevância (IRS)</t>
  </si>
  <si>
    <t>(Total de respostas bom e ótimo / Total de respostas) * 100</t>
  </si>
  <si>
    <t>Bianual</t>
  </si>
  <si>
    <t>Total de respostas bom e ótimo</t>
  </si>
  <si>
    <t>Total de respostas</t>
  </si>
  <si>
    <r>
      <t>Energia kWh</t>
    </r>
    <r>
      <rPr>
        <sz val="8"/>
        <color rgb="FF0070C0"/>
        <rFont val="Aptos Narrow"/>
        <family val="2"/>
        <scheme val="minor"/>
      </rPr>
      <t xml:space="preserve"> - Registradas em cada mês</t>
    </r>
  </si>
  <si>
    <r>
      <rPr>
        <i/>
        <sz val="11"/>
        <color rgb="FF0070C0"/>
        <rFont val="Aptos Narrow"/>
        <family val="2"/>
        <scheme val="minor"/>
      </rPr>
      <t xml:space="preserve">Água m3 </t>
    </r>
    <r>
      <rPr>
        <sz val="8"/>
        <color rgb="FF0070C0"/>
        <rFont val="Aptos Narrow"/>
        <family val="2"/>
        <scheme val="minor"/>
      </rPr>
      <t>- Registradas em cada mês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</si>
</sst>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0.0%"/>
    <numFmt numFmtId="165" formatCode="0.000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20"/>
      <color theme="0"/>
      <name val="Aptos Narrow"/>
      <family val="2"/>
      <scheme val="minor"/>
    </font>
    <font>
      <sz val="10"/>
      <color rgb="FF990000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sz val="11"/>
      <color theme="9" tint="-0.249977111117893"/>
      <name val="Aptos Narrow"/>
      <family val="2"/>
      <scheme val="minor"/>
    </font>
    <font>
      <i/>
      <sz val="11"/>
      <color theme="9" tint="-0.249977111117893"/>
      <name val="Aptos Narrow"/>
      <family val="2"/>
      <scheme val="minor"/>
    </font>
    <font>
      <sz val="10"/>
      <color theme="9" tint="-0.249977111117893"/>
      <name val="Aptos Narrow"/>
      <family val="2"/>
      <scheme val="minor"/>
    </font>
    <font>
      <i/>
      <sz val="11"/>
      <color theme="0"/>
      <name val="Aptos Narrow"/>
      <family val="2"/>
      <scheme val="minor"/>
    </font>
    <font>
      <sz val="10"/>
      <color theme="0"/>
      <name val="Aptos Narrow"/>
      <family val="2"/>
      <scheme val="minor"/>
    </font>
    <font>
      <sz val="11"/>
      <color rgb="FF990000"/>
      <name val="Aptos Narrow"/>
      <family val="2"/>
      <scheme val="minor"/>
    </font>
    <font>
      <i/>
      <sz val="11"/>
      <color rgb="FF990000"/>
      <name val="Aptos Narrow"/>
      <family val="2"/>
      <scheme val="minor"/>
    </font>
    <font>
      <sz val="11"/>
      <color rgb="FF0070C0"/>
      <name val="Aptos Narrow"/>
      <family val="2"/>
      <scheme val="minor"/>
    </font>
    <font>
      <i/>
      <sz val="11"/>
      <color rgb="FF0070C0"/>
      <name val="Aptos Narrow"/>
      <family val="2"/>
      <scheme val="minor"/>
    </font>
    <font>
      <sz val="10"/>
      <color rgb="FF0070C0"/>
      <name val="Aptos Narrow"/>
      <family val="2"/>
      <scheme val="minor"/>
    </font>
    <font>
      <sz val="11"/>
      <color theme="5" tint="-0.249977111117893"/>
      <name val="Aptos Narrow"/>
      <family val="2"/>
      <scheme val="minor"/>
    </font>
    <font>
      <i/>
      <sz val="11"/>
      <color theme="5" tint="-0.249977111117893"/>
      <name val="Aptos Narrow"/>
      <family val="2"/>
      <scheme val="minor"/>
    </font>
    <font>
      <sz val="10"/>
      <color theme="0" tint="-0.499984740745262"/>
      <name val="Aptos Narrow"/>
      <family val="2"/>
      <scheme val="minor"/>
    </font>
    <font>
      <sz val="8"/>
      <color rgb="FF0070C0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404B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 style="double">
        <color theme="0" tint="-0.14999847407452621"/>
      </right>
      <top/>
      <bottom/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/>
      <right/>
      <top style="double">
        <color theme="0" tint="-0.14999847407452621"/>
      </top>
      <bottom style="double">
        <color theme="0" tint="-0.14999847407452621"/>
      </bottom>
      <diagonal/>
    </border>
    <border>
      <left style="thin">
        <color theme="0" tint="-0.14996795556505021"/>
      </left>
      <right style="thin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thin">
        <color theme="0" tint="-0.14996795556505021"/>
      </left>
      <right style="double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/>
      <right/>
      <top style="hair">
        <color theme="0" tint="-0.14999847407452621"/>
      </top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hair">
        <color theme="0" tint="-0.14999847407452621"/>
      </left>
      <right/>
      <top style="double">
        <color theme="0" tint="-0.14999847407452621"/>
      </top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 style="double">
        <color theme="0" tint="-0.14999847407452621"/>
      </top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/>
      <diagonal/>
    </border>
    <border>
      <left style="hair">
        <color theme="0" tint="-0.14999847407452621"/>
      </left>
      <right style="hair">
        <color theme="0" tint="-0.14999847407452621"/>
      </right>
      <top/>
      <bottom/>
      <diagonal/>
    </border>
    <border>
      <left style="hair">
        <color theme="0" tint="-0.14999847407452621"/>
      </left>
      <right/>
      <top/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/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hair">
        <color theme="0" tint="-0.14999847407452621"/>
      </left>
      <right/>
      <top style="hair">
        <color theme="0" tint="-0.14999847407452621"/>
      </top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 style="hair">
        <color theme="0" tint="-0.14999847407452621"/>
      </top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 style="hair">
        <color theme="0" tint="-0.1499679555650502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2" xfId="0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8" xfId="0" applyBorder="1" applyAlignment="1">
      <alignment vertical="center"/>
    </xf>
    <xf numFmtId="0" fontId="0" fillId="0" borderId="2" xfId="0" applyBorder="1" applyAlignment="1">
      <alignment vertical="center"/>
    </xf>
    <xf numFmtId="0" fontId="7" fillId="0" borderId="12" xfId="0" applyFont="1" applyBorder="1" applyAlignment="1">
      <alignment horizontal="left" vertical="center" wrapText="1"/>
    </xf>
    <xf numFmtId="44" fontId="8" fillId="0" borderId="12" xfId="1" applyFont="1" applyBorder="1" applyAlignment="1" applyProtection="1">
      <alignment horizontal="center" vertical="center" wrapText="1"/>
    </xf>
    <xf numFmtId="8" fontId="8" fillId="0" borderId="12" xfId="1" applyNumberFormat="1" applyFont="1" applyBorder="1" applyAlignment="1" applyProtection="1">
      <alignment horizontal="center" vertical="center" wrapText="1"/>
    </xf>
    <xf numFmtId="8" fontId="8" fillId="0" borderId="13" xfId="1" applyNumberFormat="1" applyFont="1" applyBorder="1" applyAlignment="1" applyProtection="1">
      <alignment horizontal="center" vertical="center" wrapText="1"/>
    </xf>
    <xf numFmtId="0" fontId="7" fillId="0" borderId="16" xfId="0" applyFont="1" applyBorder="1" applyAlignment="1">
      <alignment horizontal="left" vertical="center" wrapText="1"/>
    </xf>
    <xf numFmtId="44" fontId="8" fillId="0" borderId="16" xfId="1" applyFont="1" applyBorder="1" applyAlignment="1" applyProtection="1">
      <alignment horizontal="center" vertical="center" wrapText="1"/>
    </xf>
    <xf numFmtId="8" fontId="8" fillId="0" borderId="16" xfId="1" applyNumberFormat="1" applyFont="1" applyBorder="1" applyAlignment="1" applyProtection="1">
      <alignment horizontal="center" vertical="center" wrapText="1"/>
    </xf>
    <xf numFmtId="8" fontId="8" fillId="0" borderId="17" xfId="1" applyNumberFormat="1" applyFont="1" applyBorder="1" applyAlignment="1" applyProtection="1">
      <alignment horizontal="center" vertical="center" wrapText="1"/>
    </xf>
    <xf numFmtId="0" fontId="9" fillId="4" borderId="16" xfId="0" applyFont="1" applyFill="1" applyBorder="1" applyAlignment="1">
      <alignment horizontal="left" vertical="center" wrapText="1"/>
    </xf>
    <xf numFmtId="164" fontId="10" fillId="4" borderId="16" xfId="2" applyNumberFormat="1" applyFont="1" applyFill="1" applyBorder="1" applyAlignment="1" applyProtection="1">
      <alignment horizontal="center" vertical="center" wrapText="1"/>
    </xf>
    <xf numFmtId="164" fontId="10" fillId="4" borderId="17" xfId="2" applyNumberFormat="1" applyFont="1" applyFill="1" applyBorder="1" applyAlignment="1" applyProtection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3" fontId="4" fillId="0" borderId="21" xfId="0" applyNumberFormat="1" applyFont="1" applyBorder="1" applyAlignment="1">
      <alignment horizontal="center" vertical="center" wrapText="1"/>
    </xf>
    <xf numFmtId="3" fontId="4" fillId="0" borderId="22" xfId="0" applyNumberFormat="1" applyFont="1" applyBorder="1" applyAlignment="1">
      <alignment horizontal="center" vertical="center" wrapText="1"/>
    </xf>
    <xf numFmtId="0" fontId="9" fillId="5" borderId="16" xfId="0" applyFont="1" applyFill="1" applyBorder="1" applyAlignment="1">
      <alignment horizontal="left" vertical="center" wrapText="1"/>
    </xf>
    <xf numFmtId="164" fontId="10" fillId="5" borderId="16" xfId="0" applyNumberFormat="1" applyFont="1" applyFill="1" applyBorder="1" applyAlignment="1">
      <alignment horizontal="center" vertical="center" wrapText="1"/>
    </xf>
    <xf numFmtId="164" fontId="10" fillId="5" borderId="17" xfId="0" applyNumberFormat="1" applyFont="1" applyFill="1" applyBorder="1" applyAlignment="1">
      <alignment horizontal="center" vertical="center" wrapText="1"/>
    </xf>
    <xf numFmtId="3" fontId="4" fillId="6" borderId="21" xfId="0" applyNumberFormat="1" applyFont="1" applyFill="1" applyBorder="1" applyAlignment="1">
      <alignment horizontal="center" vertical="center" wrapText="1"/>
    </xf>
    <xf numFmtId="3" fontId="4" fillId="6" borderId="22" xfId="0" applyNumberFormat="1" applyFont="1" applyFill="1" applyBorder="1" applyAlignment="1">
      <alignment horizontal="center" vertical="center" wrapText="1"/>
    </xf>
    <xf numFmtId="3" fontId="4" fillId="3" borderId="21" xfId="0" applyNumberFormat="1" applyFont="1" applyFill="1" applyBorder="1" applyAlignment="1">
      <alignment horizontal="center" vertical="center" wrapText="1"/>
    </xf>
    <xf numFmtId="44" fontId="4" fillId="0" borderId="21" xfId="1" applyFont="1" applyBorder="1" applyAlignment="1" applyProtection="1">
      <alignment horizontal="center" vertical="center" wrapText="1"/>
    </xf>
    <xf numFmtId="8" fontId="4" fillId="0" borderId="21" xfId="1" applyNumberFormat="1" applyFont="1" applyBorder="1" applyAlignment="1" applyProtection="1">
      <alignment horizontal="center" vertical="center" wrapText="1"/>
    </xf>
    <xf numFmtId="8" fontId="4" fillId="0" borderId="22" xfId="1" applyNumberFormat="1" applyFont="1" applyBorder="1" applyAlignment="1" applyProtection="1">
      <alignment horizontal="center" vertical="center" wrapText="1"/>
    </xf>
    <xf numFmtId="0" fontId="12" fillId="0" borderId="16" xfId="0" applyFont="1" applyBorder="1" applyAlignment="1">
      <alignment horizontal="left" vertical="center" wrapText="1"/>
    </xf>
    <xf numFmtId="44" fontId="4" fillId="3" borderId="21" xfId="1" applyFont="1" applyFill="1" applyBorder="1" applyAlignment="1" applyProtection="1">
      <alignment horizontal="center" vertical="center" wrapText="1"/>
    </xf>
    <xf numFmtId="44" fontId="4" fillId="3" borderId="22" xfId="1" applyFont="1" applyFill="1" applyBorder="1" applyAlignment="1" applyProtection="1">
      <alignment horizontal="center" vertical="center" wrapText="1"/>
    </xf>
    <xf numFmtId="0" fontId="14" fillId="0" borderId="21" xfId="0" applyFont="1" applyBorder="1" applyAlignment="1">
      <alignment horizontal="left" vertical="center" wrapText="1"/>
    </xf>
    <xf numFmtId="0" fontId="15" fillId="0" borderId="21" xfId="0" applyFont="1" applyBorder="1" applyAlignment="1">
      <alignment horizontal="center" vertical="center" wrapText="1"/>
    </xf>
    <xf numFmtId="3" fontId="15" fillId="0" borderId="21" xfId="0" applyNumberFormat="1" applyFont="1" applyBorder="1" applyAlignment="1">
      <alignment horizontal="center" vertical="center" wrapText="1"/>
    </xf>
    <xf numFmtId="3" fontId="15" fillId="0" borderId="22" xfId="0" applyNumberFormat="1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left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9" fillId="7" borderId="16" xfId="0" applyFont="1" applyFill="1" applyBorder="1" applyAlignment="1">
      <alignment horizontal="left" vertical="center" wrapText="1"/>
    </xf>
    <xf numFmtId="165" fontId="10" fillId="7" borderId="16" xfId="0" applyNumberFormat="1" applyFont="1" applyFill="1" applyBorder="1" applyAlignment="1">
      <alignment horizontal="center" vertical="center" wrapText="1"/>
    </xf>
    <xf numFmtId="165" fontId="10" fillId="7" borderId="17" xfId="0" applyNumberFormat="1" applyFont="1" applyFill="1" applyBorder="1" applyAlignment="1">
      <alignment horizontal="center" vertical="center" wrapText="1"/>
    </xf>
    <xf numFmtId="164" fontId="10" fillId="7" borderId="16" xfId="0" applyNumberFormat="1" applyFont="1" applyFill="1" applyBorder="1" applyAlignment="1">
      <alignment horizontal="center" vertical="center" wrapText="1"/>
    </xf>
    <xf numFmtId="164" fontId="10" fillId="7" borderId="17" xfId="0" applyNumberFormat="1" applyFont="1" applyFill="1" applyBorder="1" applyAlignment="1">
      <alignment horizontal="center" vertical="center" wrapText="1"/>
    </xf>
    <xf numFmtId="0" fontId="16" fillId="8" borderId="11" xfId="0" applyFont="1" applyFill="1" applyBorder="1" applyAlignment="1">
      <alignment horizontal="center" vertical="center" wrapText="1"/>
    </xf>
    <xf numFmtId="0" fontId="17" fillId="8" borderId="21" xfId="0" applyFont="1" applyFill="1" applyBorder="1" applyAlignment="1">
      <alignment horizontal="left" vertical="center" wrapText="1"/>
    </xf>
    <xf numFmtId="3" fontId="18" fillId="8" borderId="21" xfId="0" applyNumberFormat="1" applyFont="1" applyFill="1" applyBorder="1" applyAlignment="1">
      <alignment horizontal="center" vertical="center" wrapText="1"/>
    </xf>
    <xf numFmtId="3" fontId="18" fillId="8" borderId="22" xfId="0" applyNumberFormat="1" applyFont="1" applyFill="1" applyBorder="1" applyAlignment="1">
      <alignment horizontal="center" vertical="center" wrapText="1"/>
    </xf>
    <xf numFmtId="0" fontId="16" fillId="8" borderId="15" xfId="0" applyFont="1" applyFill="1" applyBorder="1" applyAlignment="1">
      <alignment horizontal="center" vertical="center" wrapText="1"/>
    </xf>
    <xf numFmtId="0" fontId="16" fillId="8" borderId="19" xfId="0" applyFont="1" applyFill="1" applyBorder="1" applyAlignment="1">
      <alignment horizontal="center" vertical="center" wrapText="1"/>
    </xf>
    <xf numFmtId="0" fontId="9" fillId="9" borderId="16" xfId="0" applyFont="1" applyFill="1" applyBorder="1" applyAlignment="1">
      <alignment horizontal="left" vertical="center" wrapText="1"/>
    </xf>
    <xf numFmtId="9" fontId="10" fillId="9" borderId="16" xfId="0" applyNumberFormat="1" applyFont="1" applyFill="1" applyBorder="1" applyAlignment="1">
      <alignment horizontal="center" vertical="center" wrapText="1"/>
    </xf>
    <xf numFmtId="9" fontId="10" fillId="9" borderId="17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64" fontId="11" fillId="3" borderId="11" xfId="0" applyNumberFormat="1" applyFont="1" applyFill="1" applyBorder="1" applyAlignment="1">
      <alignment horizontal="center" vertical="center" wrapText="1"/>
    </xf>
    <xf numFmtId="164" fontId="11" fillId="3" borderId="15" xfId="0" applyNumberFormat="1" applyFont="1" applyFill="1" applyBorder="1" applyAlignment="1">
      <alignment horizontal="center" vertical="center" wrapText="1"/>
    </xf>
    <xf numFmtId="164" fontId="11" fillId="3" borderId="19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0" xfId="0" quotePrefix="1" applyFont="1" applyFill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64" fontId="6" fillId="3" borderId="10" xfId="0" applyNumberFormat="1" applyFont="1" applyFill="1" applyBorder="1" applyAlignment="1">
      <alignment horizontal="center" vertical="center" wrapText="1"/>
    </xf>
    <xf numFmtId="164" fontId="6" fillId="3" borderId="15" xfId="0" applyNumberFormat="1" applyFont="1" applyFill="1" applyBorder="1" applyAlignment="1">
      <alignment horizontal="center" vertical="center" wrapText="1"/>
    </xf>
    <xf numFmtId="164" fontId="6" fillId="3" borderId="19" xfId="0" applyNumberFormat="1" applyFont="1" applyFill="1" applyBorder="1" applyAlignment="1">
      <alignment horizontal="center" vertical="center" wrapText="1"/>
    </xf>
    <xf numFmtId="164" fontId="6" fillId="3" borderId="10" xfId="2" applyNumberFormat="1" applyFont="1" applyFill="1" applyBorder="1" applyAlignment="1" applyProtection="1">
      <alignment horizontal="center" vertical="center" wrapText="1"/>
    </xf>
    <xf numFmtId="164" fontId="6" fillId="3" borderId="15" xfId="2" applyNumberFormat="1" applyFont="1" applyFill="1" applyBorder="1" applyAlignment="1" applyProtection="1">
      <alignment horizontal="center" vertical="center" wrapText="1"/>
    </xf>
    <xf numFmtId="164" fontId="6" fillId="3" borderId="19" xfId="2" applyNumberFormat="1" applyFont="1" applyFill="1" applyBorder="1" applyAlignment="1" applyProtection="1">
      <alignment horizontal="center" vertical="center" wrapText="1"/>
    </xf>
    <xf numFmtId="0" fontId="11" fillId="0" borderId="20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0" borderId="19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164" fontId="13" fillId="3" borderId="11" xfId="2" applyNumberFormat="1" applyFont="1" applyFill="1" applyBorder="1" applyAlignment="1" applyProtection="1">
      <alignment horizontal="center" vertical="center" wrapText="1"/>
    </xf>
    <xf numFmtId="164" fontId="13" fillId="3" borderId="15" xfId="2" applyNumberFormat="1" applyFont="1" applyFill="1" applyBorder="1" applyAlignment="1" applyProtection="1">
      <alignment horizontal="center" vertical="center" wrapText="1"/>
    </xf>
    <xf numFmtId="164" fontId="13" fillId="3" borderId="19" xfId="2" applyNumberFormat="1" applyFont="1" applyFill="1" applyBorder="1" applyAlignment="1" applyProtection="1">
      <alignment horizontal="center" vertical="center" wrapText="1"/>
    </xf>
    <xf numFmtId="0" fontId="13" fillId="0" borderId="20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3" fillId="0" borderId="23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left" vertical="center" wrapText="1"/>
    </xf>
    <xf numFmtId="0" fontId="13" fillId="0" borderId="19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165" fontId="13" fillId="3" borderId="11" xfId="0" applyNumberFormat="1" applyFont="1" applyFill="1" applyBorder="1" applyAlignment="1">
      <alignment horizontal="center" vertical="center" wrapText="1"/>
    </xf>
    <xf numFmtId="165" fontId="13" fillId="3" borderId="15" xfId="0" applyNumberFormat="1" applyFont="1" applyFill="1" applyBorder="1" applyAlignment="1">
      <alignment horizontal="center" vertical="center" wrapText="1"/>
    </xf>
    <xf numFmtId="165" fontId="13" fillId="3" borderId="19" xfId="0" applyNumberFormat="1" applyFont="1" applyFill="1" applyBorder="1" applyAlignment="1">
      <alignment horizontal="center" vertical="center" wrapText="1"/>
    </xf>
    <xf numFmtId="0" fontId="13" fillId="0" borderId="18" xfId="0" applyFont="1" applyBorder="1" applyAlignment="1">
      <alignment horizontal="left" vertical="center" wrapText="1"/>
    </xf>
    <xf numFmtId="164" fontId="13" fillId="3" borderId="11" xfId="0" applyNumberFormat="1" applyFont="1" applyFill="1" applyBorder="1" applyAlignment="1">
      <alignment horizontal="center" vertical="center" wrapText="1"/>
    </xf>
    <xf numFmtId="164" fontId="13" fillId="3" borderId="15" xfId="0" applyNumberFormat="1" applyFont="1" applyFill="1" applyBorder="1" applyAlignment="1">
      <alignment horizontal="center" vertical="center" wrapText="1"/>
    </xf>
    <xf numFmtId="164" fontId="13" fillId="3" borderId="19" xfId="0" applyNumberFormat="1" applyFont="1" applyFill="1" applyBorder="1" applyAlignment="1">
      <alignment horizontal="center" vertical="center" wrapText="1"/>
    </xf>
    <xf numFmtId="0" fontId="16" fillId="8" borderId="20" xfId="0" applyFont="1" applyFill="1" applyBorder="1" applyAlignment="1">
      <alignment horizontal="left" vertical="center" wrapText="1"/>
    </xf>
    <xf numFmtId="0" fontId="16" fillId="8" borderId="14" xfId="0" applyFont="1" applyFill="1" applyBorder="1" applyAlignment="1">
      <alignment horizontal="left" vertical="center" wrapText="1"/>
    </xf>
    <xf numFmtId="0" fontId="16" fillId="8" borderId="18" xfId="0" applyFont="1" applyFill="1" applyBorder="1" applyAlignment="1">
      <alignment horizontal="left" vertical="center" wrapText="1"/>
    </xf>
    <xf numFmtId="0" fontId="16" fillId="8" borderId="11" xfId="0" applyFont="1" applyFill="1" applyBorder="1" applyAlignment="1">
      <alignment horizontal="left" vertical="center" wrapText="1"/>
    </xf>
    <xf numFmtId="0" fontId="16" fillId="8" borderId="15" xfId="0" applyFont="1" applyFill="1" applyBorder="1" applyAlignment="1">
      <alignment horizontal="left" vertical="center" wrapText="1"/>
    </xf>
    <xf numFmtId="0" fontId="16" fillId="8" borderId="19" xfId="0" applyFont="1" applyFill="1" applyBorder="1" applyAlignment="1">
      <alignment horizontal="left" vertical="center" wrapText="1"/>
    </xf>
    <xf numFmtId="0" fontId="16" fillId="8" borderId="11" xfId="0" applyFont="1" applyFill="1" applyBorder="1" applyAlignment="1">
      <alignment horizontal="center" vertical="center" wrapText="1"/>
    </xf>
    <xf numFmtId="0" fontId="16" fillId="8" borderId="15" xfId="0" applyFont="1" applyFill="1" applyBorder="1" applyAlignment="1">
      <alignment horizontal="center" vertical="center" wrapText="1"/>
    </xf>
    <xf numFmtId="0" fontId="16" fillId="8" borderId="19" xfId="0" applyFont="1" applyFill="1" applyBorder="1" applyAlignment="1">
      <alignment horizontal="center" vertical="center" wrapText="1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136615</xdr:colOff>
      <xdr:row>0</xdr:row>
      <xdr:rowOff>146322</xdr:rowOff>
    </xdr:from>
    <xdr:to>
      <xdr:col>1</xdr:col>
      <xdr:colOff>815340</xdr:colOff>
      <xdr:row>4</xdr:row>
      <xdr:rowOff>168478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78F55CE4-F355-4D6B-BCAE-922345156D6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6640" y="146322"/>
          <a:ext cx="678725" cy="7403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D5E52-7198-4EAC-A1D3-DA806341F143}">
  <dimension ref="A2:T40"/>
  <sheetViews>
    <sheetView showGridLines="0" tabSelected="1" topLeftCell="E1" workbookViewId="0">
      <selection activeCell="B2" sqref="B2:T3"/>
    </sheetView>
  </sheetViews>
  <sheetFormatPr defaultColWidth="8.7109375" defaultRowHeight="15" x14ac:dyDescent="0.25"/>
  <cols>
    <col min="1" max="1" width="2.85546875" customWidth="1"/>
    <col min="2" max="2" width="21.42578125" style="59" customWidth="1"/>
    <col min="3" max="3" width="19.5703125" customWidth="1"/>
    <col min="4" max="4" width="18.7109375" customWidth="1"/>
    <col min="5" max="5" width="15.42578125" customWidth="1"/>
    <col min="6" max="6" width="15.140625" customWidth="1"/>
    <col min="7" max="7" width="18.85546875" customWidth="1"/>
    <col min="8" max="8" width="21.5703125" customWidth="1"/>
    <col min="9" max="20" width="16.5703125" customWidth="1"/>
  </cols>
  <sheetData>
    <row r="2" spans="1:20" x14ac:dyDescent="0.25">
      <c r="B2" s="63" t="s">
        <v>0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spans="1:20" x14ac:dyDescent="0.25"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</row>
    <row r="4" spans="1:20" x14ac:dyDescent="0.25">
      <c r="B4" s="63" t="s">
        <v>1</v>
      </c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</row>
    <row r="5" spans="1:20" x14ac:dyDescent="0.25"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</row>
    <row r="6" spans="1:20" ht="19.5" thickBot="1" x14ac:dyDescent="0.3">
      <c r="B6" s="65" t="s">
        <v>2</v>
      </c>
      <c r="C6" s="65"/>
      <c r="D6" s="65"/>
      <c r="E6" s="1"/>
      <c r="F6" s="1"/>
      <c r="G6" s="1"/>
      <c r="H6" s="1"/>
      <c r="I6" s="1"/>
      <c r="J6" s="1"/>
      <c r="K6" s="1"/>
      <c r="L6" s="1"/>
      <c r="M6" s="1"/>
    </row>
    <row r="7" spans="1:20" ht="46.5" thickTop="1" thickBot="1" x14ac:dyDescent="0.3">
      <c r="A7" s="2"/>
      <c r="B7" s="3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5" t="s">
        <v>9</v>
      </c>
      <c r="I7" s="6" t="s">
        <v>10</v>
      </c>
      <c r="J7" s="6" t="s">
        <v>11</v>
      </c>
      <c r="K7" s="6" t="s">
        <v>12</v>
      </c>
      <c r="L7" s="6" t="s">
        <v>13</v>
      </c>
      <c r="M7" s="6" t="s">
        <v>14</v>
      </c>
      <c r="N7" s="6" t="s">
        <v>15</v>
      </c>
      <c r="O7" s="6" t="s">
        <v>16</v>
      </c>
      <c r="P7" s="6" t="s">
        <v>17</v>
      </c>
      <c r="Q7" s="6" t="s">
        <v>18</v>
      </c>
      <c r="R7" s="6" t="s">
        <v>19</v>
      </c>
      <c r="S7" s="6" t="s">
        <v>20</v>
      </c>
      <c r="T7" s="7" t="s">
        <v>21</v>
      </c>
    </row>
    <row r="8" spans="1:20" s="8" customFormat="1" ht="16.5" thickTop="1" thickBot="1" x14ac:dyDescent="0.3">
      <c r="B8" s="9"/>
    </row>
    <row r="9" spans="1:20" s="8" customFormat="1" ht="15.75" thickTop="1" x14ac:dyDescent="0.25">
      <c r="A9" s="10"/>
      <c r="B9" s="66" t="s">
        <v>22</v>
      </c>
      <c r="C9" s="69" t="s">
        <v>23</v>
      </c>
      <c r="D9" s="72" t="s">
        <v>24</v>
      </c>
      <c r="E9" s="75">
        <v>0.85499999999999998</v>
      </c>
      <c r="F9" s="75">
        <v>0.80300000000000005</v>
      </c>
      <c r="G9" s="78">
        <f>IFERROR(SUM(I9:T9)/SUM(I10:T10),"-")</f>
        <v>0.7109207357231464</v>
      </c>
      <c r="H9" s="11" t="s">
        <v>25</v>
      </c>
      <c r="I9" s="12">
        <v>41638013.18</v>
      </c>
      <c r="J9" s="12">
        <v>44129080.630000003</v>
      </c>
      <c r="K9" s="13">
        <v>46226214.380000003</v>
      </c>
      <c r="L9" s="13">
        <v>48492640.770000003</v>
      </c>
      <c r="M9" s="13">
        <v>56776460.579999998</v>
      </c>
      <c r="N9" s="13">
        <v>56471329.789999999</v>
      </c>
      <c r="O9" s="13">
        <v>57725571.939999998</v>
      </c>
      <c r="P9" s="13">
        <v>59522831.609999999</v>
      </c>
      <c r="Q9" s="13">
        <v>55801722.880000003</v>
      </c>
      <c r="R9" s="13">
        <v>55560704.880000003</v>
      </c>
      <c r="S9" s="13">
        <v>57240056.409999996</v>
      </c>
      <c r="T9" s="14">
        <v>68719695.640000001</v>
      </c>
    </row>
    <row r="10" spans="1:20" s="8" customFormat="1" x14ac:dyDescent="0.25">
      <c r="A10" s="10"/>
      <c r="B10" s="67"/>
      <c r="C10" s="70"/>
      <c r="D10" s="73"/>
      <c r="E10" s="76"/>
      <c r="F10" s="76"/>
      <c r="G10" s="79"/>
      <c r="H10" s="15" t="s">
        <v>26</v>
      </c>
      <c r="I10" s="16">
        <v>70265295.5</v>
      </c>
      <c r="J10" s="16">
        <v>67711367.950000003</v>
      </c>
      <c r="K10" s="17">
        <v>68587491.040000007</v>
      </c>
      <c r="L10" s="17">
        <v>69301716.129999995</v>
      </c>
      <c r="M10" s="17">
        <v>72287460.980000004</v>
      </c>
      <c r="N10" s="17">
        <v>73549206.790000007</v>
      </c>
      <c r="O10" s="17">
        <v>77580391.739999995</v>
      </c>
      <c r="P10" s="17">
        <v>71653761.180000007</v>
      </c>
      <c r="Q10" s="17">
        <v>78996277.019999996</v>
      </c>
      <c r="R10" s="17">
        <v>78427330.760000005</v>
      </c>
      <c r="S10" s="17">
        <v>72798965.030000001</v>
      </c>
      <c r="T10" s="18">
        <v>110762825.23999999</v>
      </c>
    </row>
    <row r="11" spans="1:20" s="8" customFormat="1" x14ac:dyDescent="0.25">
      <c r="A11" s="10"/>
      <c r="B11" s="68"/>
      <c r="C11" s="71"/>
      <c r="D11" s="74"/>
      <c r="E11" s="77"/>
      <c r="F11" s="77"/>
      <c r="G11" s="80"/>
      <c r="H11" s="19" t="s">
        <v>27</v>
      </c>
      <c r="I11" s="20">
        <f>IFERROR(I9/I10,"-")</f>
        <v>0.59258290858536278</v>
      </c>
      <c r="J11" s="20">
        <f t="shared" ref="J11:T11" si="0">IFERROR(J9/J10,"-")</f>
        <v>0.65172336589900481</v>
      </c>
      <c r="K11" s="20">
        <f t="shared" si="0"/>
        <v>0.6739744183533557</v>
      </c>
      <c r="L11" s="20">
        <f t="shared" si="0"/>
        <v>0.69973217804642562</v>
      </c>
      <c r="M11" s="20">
        <f t="shared" si="0"/>
        <v>0.78542612799346367</v>
      </c>
      <c r="N11" s="20">
        <f t="shared" si="0"/>
        <v>0.76780338299553252</v>
      </c>
      <c r="O11" s="20">
        <f t="shared" si="0"/>
        <v>0.74407425182202358</v>
      </c>
      <c r="P11" s="20">
        <f t="shared" si="0"/>
        <v>0.83070072847221321</v>
      </c>
      <c r="Q11" s="20">
        <f t="shared" si="0"/>
        <v>0.70638421182649302</v>
      </c>
      <c r="R11" s="20">
        <f t="shared" si="0"/>
        <v>0.7084354948917555</v>
      </c>
      <c r="S11" s="20">
        <f t="shared" si="0"/>
        <v>0.786275689309755</v>
      </c>
      <c r="T11" s="21">
        <f t="shared" si="0"/>
        <v>0.62042201876937253</v>
      </c>
    </row>
    <row r="12" spans="1:20" s="8" customFormat="1" x14ac:dyDescent="0.25">
      <c r="B12" s="9"/>
    </row>
    <row r="13" spans="1:20" s="8" customFormat="1" x14ac:dyDescent="0.25">
      <c r="A13" s="10"/>
      <c r="B13" s="81" t="s">
        <v>28</v>
      </c>
      <c r="C13" s="84" t="s">
        <v>29</v>
      </c>
      <c r="D13" s="87" t="s">
        <v>30</v>
      </c>
      <c r="E13" s="60">
        <v>0.109</v>
      </c>
      <c r="F13" s="60">
        <v>0.111</v>
      </c>
      <c r="G13" s="60">
        <f>IFERROR(IFERROR(SUM(I13:T13)/INDEX(I14:T14,1,MATCH("-",I14:T14,0)-1),SUM(I13:T13)/T14),"-")</f>
        <v>7.6719576719576715E-2</v>
      </c>
      <c r="H13" s="22" t="s">
        <v>31</v>
      </c>
      <c r="I13" s="23">
        <v>21</v>
      </c>
      <c r="J13" s="23">
        <v>37</v>
      </c>
      <c r="K13" s="23">
        <v>16</v>
      </c>
      <c r="L13" s="23">
        <v>28</v>
      </c>
      <c r="M13" s="23">
        <v>14</v>
      </c>
      <c r="N13" s="23">
        <v>12</v>
      </c>
      <c r="O13" s="23">
        <v>20</v>
      </c>
      <c r="P13" s="23">
        <v>17</v>
      </c>
      <c r="Q13" s="23">
        <v>13</v>
      </c>
      <c r="R13" s="23">
        <v>17</v>
      </c>
      <c r="S13" s="23">
        <v>16</v>
      </c>
      <c r="T13" s="24">
        <v>21</v>
      </c>
    </row>
    <row r="14" spans="1:20" s="8" customFormat="1" ht="45" x14ac:dyDescent="0.25">
      <c r="A14" s="10"/>
      <c r="B14" s="82"/>
      <c r="C14" s="85"/>
      <c r="D14" s="88"/>
      <c r="E14" s="61"/>
      <c r="F14" s="61"/>
      <c r="G14" s="61"/>
      <c r="H14" s="22" t="s">
        <v>32</v>
      </c>
      <c r="I14" s="23">
        <v>2894</v>
      </c>
      <c r="J14" s="23">
        <v>2912</v>
      </c>
      <c r="K14" s="23">
        <v>2942</v>
      </c>
      <c r="L14" s="23">
        <v>2940</v>
      </c>
      <c r="M14" s="23">
        <v>2940</v>
      </c>
      <c r="N14" s="23">
        <v>2940</v>
      </c>
      <c r="O14" s="23">
        <v>2913</v>
      </c>
      <c r="P14" s="23">
        <v>2951</v>
      </c>
      <c r="Q14" s="23">
        <v>2976</v>
      </c>
      <c r="R14" s="23">
        <v>3010</v>
      </c>
      <c r="S14" s="23">
        <v>3029</v>
      </c>
      <c r="T14" s="24">
        <v>3024</v>
      </c>
    </row>
    <row r="15" spans="1:20" s="8" customFormat="1" x14ac:dyDescent="0.25">
      <c r="A15" s="10"/>
      <c r="B15" s="83"/>
      <c r="C15" s="86"/>
      <c r="D15" s="89"/>
      <c r="E15" s="62"/>
      <c r="F15" s="62"/>
      <c r="G15" s="62"/>
      <c r="H15" s="25" t="s">
        <v>27</v>
      </c>
      <c r="I15" s="26">
        <f>IFERROR(I13/I14,"-")</f>
        <v>7.2563925362819628E-3</v>
      </c>
      <c r="J15" s="26">
        <f t="shared" ref="J15:T15" si="1">IFERROR(J13/J14,"-")</f>
        <v>1.2706043956043956E-2</v>
      </c>
      <c r="K15" s="26">
        <f t="shared" si="1"/>
        <v>5.4384772263766142E-3</v>
      </c>
      <c r="L15" s="26">
        <f t="shared" si="1"/>
        <v>9.5238095238095247E-3</v>
      </c>
      <c r="M15" s="26">
        <f t="shared" si="1"/>
        <v>4.7619047619047623E-3</v>
      </c>
      <c r="N15" s="26">
        <f t="shared" si="1"/>
        <v>4.0816326530612249E-3</v>
      </c>
      <c r="O15" s="26">
        <f t="shared" si="1"/>
        <v>6.8657741160315826E-3</v>
      </c>
      <c r="P15" s="26">
        <f t="shared" si="1"/>
        <v>5.7607590647238225E-3</v>
      </c>
      <c r="Q15" s="26">
        <f t="shared" si="1"/>
        <v>4.3682795698924727E-3</v>
      </c>
      <c r="R15" s="26">
        <f t="shared" si="1"/>
        <v>5.6478405315614618E-3</v>
      </c>
      <c r="S15" s="26">
        <f t="shared" si="1"/>
        <v>5.2822713766919778E-3</v>
      </c>
      <c r="T15" s="27">
        <f t="shared" si="1"/>
        <v>6.9444444444444441E-3</v>
      </c>
    </row>
    <row r="16" spans="1:20" s="8" customFormat="1" ht="60" x14ac:dyDescent="0.25">
      <c r="A16" s="10"/>
      <c r="B16" s="81" t="s">
        <v>33</v>
      </c>
      <c r="C16" s="84" t="s">
        <v>34</v>
      </c>
      <c r="D16" s="87" t="s">
        <v>35</v>
      </c>
      <c r="E16" s="60">
        <v>0.9</v>
      </c>
      <c r="F16" s="60">
        <v>0.90100000000000002</v>
      </c>
      <c r="G16" s="60">
        <f>IFERROR(IFERROR(SUM(I16:T16)/INDEX(I17:T17,1,MATCH("-",I17:T17,0)-1),SUM(I16:T16)/T17),"-")</f>
        <v>1.0224867724867726</v>
      </c>
      <c r="H16" s="22" t="s">
        <v>36</v>
      </c>
      <c r="I16" s="28">
        <v>553</v>
      </c>
      <c r="J16" s="28">
        <v>799</v>
      </c>
      <c r="K16" s="28">
        <v>360</v>
      </c>
      <c r="L16" s="28">
        <v>205</v>
      </c>
      <c r="M16" s="28">
        <v>206</v>
      </c>
      <c r="N16" s="28">
        <v>126</v>
      </c>
      <c r="O16" s="28">
        <v>256</v>
      </c>
      <c r="P16" s="28">
        <v>115</v>
      </c>
      <c r="Q16" s="28">
        <v>137</v>
      </c>
      <c r="R16" s="28">
        <v>148</v>
      </c>
      <c r="S16" s="28">
        <v>85</v>
      </c>
      <c r="T16" s="29">
        <v>102</v>
      </c>
    </row>
    <row r="17" spans="1:20" s="8" customFormat="1" ht="30" x14ac:dyDescent="0.25">
      <c r="A17" s="10"/>
      <c r="B17" s="82"/>
      <c r="C17" s="85"/>
      <c r="D17" s="88"/>
      <c r="E17" s="61"/>
      <c r="F17" s="61"/>
      <c r="G17" s="61"/>
      <c r="H17" s="22" t="s">
        <v>37</v>
      </c>
      <c r="I17" s="30">
        <f>I14</f>
        <v>2894</v>
      </c>
      <c r="J17" s="30">
        <f t="shared" ref="J17:T17" si="2">J14</f>
        <v>2912</v>
      </c>
      <c r="K17" s="30">
        <f t="shared" si="2"/>
        <v>2942</v>
      </c>
      <c r="L17" s="30">
        <f t="shared" si="2"/>
        <v>2940</v>
      </c>
      <c r="M17" s="30">
        <f t="shared" si="2"/>
        <v>2940</v>
      </c>
      <c r="N17" s="30">
        <f t="shared" si="2"/>
        <v>2940</v>
      </c>
      <c r="O17" s="30">
        <f t="shared" si="2"/>
        <v>2913</v>
      </c>
      <c r="P17" s="30">
        <f t="shared" si="2"/>
        <v>2951</v>
      </c>
      <c r="Q17" s="30">
        <f t="shared" si="2"/>
        <v>2976</v>
      </c>
      <c r="R17" s="30">
        <f t="shared" si="2"/>
        <v>3010</v>
      </c>
      <c r="S17" s="30">
        <f t="shared" si="2"/>
        <v>3029</v>
      </c>
      <c r="T17" s="30">
        <f t="shared" si="2"/>
        <v>3024</v>
      </c>
    </row>
    <row r="18" spans="1:20" s="8" customFormat="1" x14ac:dyDescent="0.25">
      <c r="A18" s="10"/>
      <c r="B18" s="83"/>
      <c r="C18" s="86"/>
      <c r="D18" s="89"/>
      <c r="E18" s="62"/>
      <c r="F18" s="62"/>
      <c r="G18" s="62"/>
      <c r="H18" s="25" t="s">
        <v>27</v>
      </c>
      <c r="I18" s="26">
        <f>IFERROR(I16/I17,"-")</f>
        <v>0.19108500345542501</v>
      </c>
      <c r="J18" s="26">
        <f t="shared" ref="J18:T18" si="3">IFERROR(J16/J17,"-")</f>
        <v>0.27438186813186816</v>
      </c>
      <c r="K18" s="26">
        <f t="shared" si="3"/>
        <v>0.12236573759347383</v>
      </c>
      <c r="L18" s="26">
        <f t="shared" si="3"/>
        <v>6.9727891156462579E-2</v>
      </c>
      <c r="M18" s="26">
        <f t="shared" si="3"/>
        <v>7.0068027210884357E-2</v>
      </c>
      <c r="N18" s="26">
        <f t="shared" si="3"/>
        <v>4.2857142857142858E-2</v>
      </c>
      <c r="O18" s="26">
        <f t="shared" si="3"/>
        <v>8.7881908685204263E-2</v>
      </c>
      <c r="P18" s="26">
        <f t="shared" si="3"/>
        <v>3.8969840731955273E-2</v>
      </c>
      <c r="Q18" s="26">
        <f t="shared" si="3"/>
        <v>4.6034946236559141E-2</v>
      </c>
      <c r="R18" s="26">
        <f t="shared" si="3"/>
        <v>4.9169435215946841E-2</v>
      </c>
      <c r="S18" s="26">
        <f t="shared" si="3"/>
        <v>2.806206668867613E-2</v>
      </c>
      <c r="T18" s="27">
        <f t="shared" si="3"/>
        <v>3.3730158730158728E-2</v>
      </c>
    </row>
    <row r="19" spans="1:20" s="8" customFormat="1" x14ac:dyDescent="0.25">
      <c r="A19" s="10"/>
      <c r="B19" s="81" t="s">
        <v>38</v>
      </c>
      <c r="C19" s="84" t="s">
        <v>39</v>
      </c>
      <c r="D19" s="87" t="s">
        <v>40</v>
      </c>
      <c r="E19" s="60">
        <v>0.14499999999999999</v>
      </c>
      <c r="F19" s="60">
        <v>0.13</v>
      </c>
      <c r="G19" s="60">
        <f>IFERROR(SUM(I19:T19)/SUM(I20:T20),"-")</f>
        <v>8.9769749176108499E-2</v>
      </c>
      <c r="H19" s="22" t="s">
        <v>41</v>
      </c>
      <c r="I19" s="31">
        <v>5301706.32</v>
      </c>
      <c r="J19" s="31">
        <v>4642458.2300000004</v>
      </c>
      <c r="K19" s="32">
        <v>4427470.33</v>
      </c>
      <c r="L19" s="32">
        <v>3154520.96</v>
      </c>
      <c r="M19" s="32">
        <v>1790767.61</v>
      </c>
      <c r="N19" s="32">
        <v>4997646.1399999997</v>
      </c>
      <c r="O19" s="32">
        <v>10694659.75</v>
      </c>
      <c r="P19" s="32">
        <v>7048227.3600000003</v>
      </c>
      <c r="Q19" s="32">
        <v>18891577.75</v>
      </c>
      <c r="R19" s="32">
        <v>3864622.59</v>
      </c>
      <c r="S19" s="32">
        <v>5472400.9699999997</v>
      </c>
      <c r="T19" s="33">
        <v>11576959.220000001</v>
      </c>
    </row>
    <row r="20" spans="1:20" s="8" customFormat="1" x14ac:dyDescent="0.25">
      <c r="A20" s="10"/>
      <c r="B20" s="82"/>
      <c r="C20" s="85"/>
      <c r="D20" s="88"/>
      <c r="E20" s="61"/>
      <c r="F20" s="61"/>
      <c r="G20" s="61"/>
      <c r="H20" s="34" t="s">
        <v>26</v>
      </c>
      <c r="I20" s="35">
        <f>IF(I10=0,"-",I10)</f>
        <v>70265295.5</v>
      </c>
      <c r="J20" s="35">
        <f t="shared" ref="J20:T20" si="4">IF(J10=0,"-",J10)</f>
        <v>67711367.950000003</v>
      </c>
      <c r="K20" s="35">
        <f t="shared" si="4"/>
        <v>68587491.040000007</v>
      </c>
      <c r="L20" s="35">
        <f t="shared" si="4"/>
        <v>69301716.129999995</v>
      </c>
      <c r="M20" s="35">
        <f t="shared" si="4"/>
        <v>72287460.980000004</v>
      </c>
      <c r="N20" s="35">
        <f t="shared" si="4"/>
        <v>73549206.790000007</v>
      </c>
      <c r="O20" s="35">
        <f t="shared" si="4"/>
        <v>77580391.739999995</v>
      </c>
      <c r="P20" s="35">
        <f t="shared" si="4"/>
        <v>71653761.180000007</v>
      </c>
      <c r="Q20" s="35">
        <f t="shared" si="4"/>
        <v>78996277.019999996</v>
      </c>
      <c r="R20" s="35">
        <f t="shared" si="4"/>
        <v>78427330.760000005</v>
      </c>
      <c r="S20" s="35">
        <f t="shared" si="4"/>
        <v>72798965.030000001</v>
      </c>
      <c r="T20" s="36">
        <f t="shared" si="4"/>
        <v>110762825.23999999</v>
      </c>
    </row>
    <row r="21" spans="1:20" s="8" customFormat="1" x14ac:dyDescent="0.25">
      <c r="A21" s="10"/>
      <c r="B21" s="82"/>
      <c r="C21" s="86"/>
      <c r="D21" s="89"/>
      <c r="E21" s="62"/>
      <c r="F21" s="62"/>
      <c r="G21" s="62"/>
      <c r="H21" s="25" t="s">
        <v>27</v>
      </c>
      <c r="I21" s="26">
        <f>IFERROR(I19/I20,"-")</f>
        <v>7.5452700828675806E-2</v>
      </c>
      <c r="J21" s="26">
        <f t="shared" ref="J21:T21" si="5">IFERROR(J19/J20,"-")</f>
        <v>6.8562464037473347E-2</v>
      </c>
      <c r="K21" s="26">
        <f t="shared" si="5"/>
        <v>6.4552154669397566E-2</v>
      </c>
      <c r="L21" s="26">
        <f t="shared" si="5"/>
        <v>4.5518655758575659E-2</v>
      </c>
      <c r="M21" s="26">
        <f t="shared" si="5"/>
        <v>2.4772866355002528E-2</v>
      </c>
      <c r="N21" s="26">
        <f t="shared" si="5"/>
        <v>6.7949694607440631E-2</v>
      </c>
      <c r="O21" s="26">
        <f t="shared" si="5"/>
        <v>0.13785261340058297</v>
      </c>
      <c r="P21" s="26">
        <f t="shared" si="5"/>
        <v>9.8365071755190728E-2</v>
      </c>
      <c r="Q21" s="26">
        <f t="shared" si="5"/>
        <v>0.23914516560340049</v>
      </c>
      <c r="R21" s="26">
        <f t="shared" si="5"/>
        <v>4.9276477377846177E-2</v>
      </c>
      <c r="S21" s="26">
        <f t="shared" si="5"/>
        <v>7.517141167796626E-2</v>
      </c>
      <c r="T21" s="27">
        <f t="shared" si="5"/>
        <v>0.10452025934617629</v>
      </c>
    </row>
    <row r="22" spans="1:20" s="8" customFormat="1" ht="30" x14ac:dyDescent="0.25">
      <c r="A22" s="10"/>
      <c r="B22" s="82"/>
      <c r="C22" s="84" t="s">
        <v>42</v>
      </c>
      <c r="D22" s="87" t="s">
        <v>43</v>
      </c>
      <c r="E22" s="60">
        <v>2.8000000000000001E-2</v>
      </c>
      <c r="F22" s="60">
        <v>3.2000000000000001E-2</v>
      </c>
      <c r="G22" s="60">
        <f>IFERROR(SUM(I22:T22)/SUM(I23:T23),"-")</f>
        <v>2.5809883338299578E-2</v>
      </c>
      <c r="H22" s="22" t="s">
        <v>44</v>
      </c>
      <c r="I22" s="31">
        <v>1574575.37</v>
      </c>
      <c r="J22" s="31">
        <v>2205602.71</v>
      </c>
      <c r="K22" s="32">
        <v>2265568.13</v>
      </c>
      <c r="L22" s="32">
        <v>1380434.67</v>
      </c>
      <c r="M22" s="32">
        <v>1982613.59</v>
      </c>
      <c r="N22" s="32">
        <v>1653496.44</v>
      </c>
      <c r="O22" s="32">
        <v>1635709.33</v>
      </c>
      <c r="P22" s="32">
        <v>2100277.61</v>
      </c>
      <c r="Q22" s="32">
        <v>1744221.88</v>
      </c>
      <c r="R22" s="32">
        <v>1978291.94</v>
      </c>
      <c r="S22" s="32">
        <v>1845826.61</v>
      </c>
      <c r="T22" s="33">
        <v>3169984.46</v>
      </c>
    </row>
    <row r="23" spans="1:20" s="8" customFormat="1" x14ac:dyDescent="0.25">
      <c r="A23" s="10"/>
      <c r="B23" s="82"/>
      <c r="C23" s="85"/>
      <c r="D23" s="88"/>
      <c r="E23" s="61"/>
      <c r="F23" s="61"/>
      <c r="G23" s="61"/>
      <c r="H23" s="34" t="s">
        <v>26</v>
      </c>
      <c r="I23" s="35">
        <f>IF(I10=0,"-",I10)</f>
        <v>70265295.5</v>
      </c>
      <c r="J23" s="35">
        <f t="shared" ref="J23:T23" si="6">IF(J10=0,"-",J10)</f>
        <v>67711367.950000003</v>
      </c>
      <c r="K23" s="35">
        <f t="shared" si="6"/>
        <v>68587491.040000007</v>
      </c>
      <c r="L23" s="35">
        <f t="shared" si="6"/>
        <v>69301716.129999995</v>
      </c>
      <c r="M23" s="35">
        <f t="shared" si="6"/>
        <v>72287460.980000004</v>
      </c>
      <c r="N23" s="35">
        <f t="shared" si="6"/>
        <v>73549206.790000007</v>
      </c>
      <c r="O23" s="35">
        <f t="shared" si="6"/>
        <v>77580391.739999995</v>
      </c>
      <c r="P23" s="35">
        <f>IF(P10=0,"-",P10)</f>
        <v>71653761.180000007</v>
      </c>
      <c r="Q23" s="35">
        <f t="shared" si="6"/>
        <v>78996277.019999996</v>
      </c>
      <c r="R23" s="35">
        <f t="shared" si="6"/>
        <v>78427330.760000005</v>
      </c>
      <c r="S23" s="35">
        <f t="shared" si="6"/>
        <v>72798965.030000001</v>
      </c>
      <c r="T23" s="36">
        <f t="shared" si="6"/>
        <v>110762825.23999999</v>
      </c>
    </row>
    <row r="24" spans="1:20" s="8" customFormat="1" ht="14.45" customHeight="1" x14ac:dyDescent="0.25">
      <c r="A24" s="10"/>
      <c r="B24" s="83"/>
      <c r="C24" s="86"/>
      <c r="D24" s="89"/>
      <c r="E24" s="62"/>
      <c r="F24" s="62"/>
      <c r="G24" s="62"/>
      <c r="H24" s="25" t="s">
        <v>27</v>
      </c>
      <c r="I24" s="26">
        <f>IFERROR(I22/I23,"-")</f>
        <v>2.2409005168134533E-2</v>
      </c>
      <c r="J24" s="26">
        <f t="shared" ref="J24:T24" si="7">IFERROR(J22/J23,"-")</f>
        <v>3.2573595494757683E-2</v>
      </c>
      <c r="K24" s="26">
        <f t="shared" si="7"/>
        <v>3.3031797717731473E-2</v>
      </c>
      <c r="L24" s="26">
        <f t="shared" si="7"/>
        <v>1.9919198933118831E-2</v>
      </c>
      <c r="M24" s="26">
        <f t="shared" si="7"/>
        <v>2.7426797996799694E-2</v>
      </c>
      <c r="N24" s="26">
        <f t="shared" si="7"/>
        <v>2.2481499286880341E-2</v>
      </c>
      <c r="O24" s="26">
        <f t="shared" si="7"/>
        <v>2.1084056078008149E-2</v>
      </c>
      <c r="P24" s="26">
        <f t="shared" si="7"/>
        <v>2.931147751928798E-2</v>
      </c>
      <c r="Q24" s="26">
        <f t="shared" si="7"/>
        <v>2.207979851453511E-2</v>
      </c>
      <c r="R24" s="26">
        <f t="shared" si="7"/>
        <v>2.5224522125506032E-2</v>
      </c>
      <c r="S24" s="26">
        <f t="shared" si="7"/>
        <v>2.5355121590524624E-2</v>
      </c>
      <c r="T24" s="27">
        <f t="shared" si="7"/>
        <v>2.8619570267653459E-2</v>
      </c>
    </row>
    <row r="25" spans="1:20" s="8" customFormat="1" x14ac:dyDescent="0.25">
      <c r="A25" s="10"/>
      <c r="B25" s="81" t="s">
        <v>45</v>
      </c>
      <c r="C25" s="84" t="s">
        <v>46</v>
      </c>
      <c r="D25" s="87" t="s">
        <v>47</v>
      </c>
      <c r="E25" s="60">
        <v>5.3999999999999999E-2</v>
      </c>
      <c r="F25" s="60">
        <v>4.7E-2</v>
      </c>
      <c r="G25" s="60">
        <f>IFERROR(SUM(I25:T25)/SUM(I26:T26),"-")</f>
        <v>3.5193290495379607E-2</v>
      </c>
      <c r="H25" s="22" t="s">
        <v>48</v>
      </c>
      <c r="I25" s="31">
        <v>1410090</v>
      </c>
      <c r="J25" s="31">
        <v>2179627</v>
      </c>
      <c r="K25" s="31">
        <v>1669780</v>
      </c>
      <c r="L25" s="31">
        <v>3912301</v>
      </c>
      <c r="M25" s="31">
        <v>1842986</v>
      </c>
      <c r="N25" s="31">
        <v>1977413</v>
      </c>
      <c r="O25" s="32">
        <v>3099361</v>
      </c>
      <c r="P25" s="32">
        <v>5085761</v>
      </c>
      <c r="Q25" s="32">
        <v>2049186</v>
      </c>
      <c r="R25" s="32">
        <v>1768848</v>
      </c>
      <c r="S25" s="32">
        <v>2094376</v>
      </c>
      <c r="T25" s="33">
        <v>5003810</v>
      </c>
    </row>
    <row r="26" spans="1:20" s="8" customFormat="1" x14ac:dyDescent="0.25">
      <c r="A26" s="10"/>
      <c r="B26" s="82"/>
      <c r="C26" s="85"/>
      <c r="D26" s="88"/>
      <c r="E26" s="61"/>
      <c r="F26" s="61"/>
      <c r="G26" s="61"/>
      <c r="H26" s="22" t="s">
        <v>49</v>
      </c>
      <c r="I26" s="35">
        <f t="shared" ref="I26:T26" si="8">IF(I10=0,"-",I10)</f>
        <v>70265295.5</v>
      </c>
      <c r="J26" s="35">
        <f t="shared" si="8"/>
        <v>67711367.950000003</v>
      </c>
      <c r="K26" s="35">
        <f t="shared" si="8"/>
        <v>68587491.040000007</v>
      </c>
      <c r="L26" s="35">
        <f>IF(L10=0,"-",L10)</f>
        <v>69301716.129999995</v>
      </c>
      <c r="M26" s="35">
        <f t="shared" si="8"/>
        <v>72287460.980000004</v>
      </c>
      <c r="N26" s="35">
        <f t="shared" si="8"/>
        <v>73549206.790000007</v>
      </c>
      <c r="O26" s="35">
        <f t="shared" si="8"/>
        <v>77580391.739999995</v>
      </c>
      <c r="P26" s="35">
        <f t="shared" si="8"/>
        <v>71653761.180000007</v>
      </c>
      <c r="Q26" s="35">
        <f t="shared" si="8"/>
        <v>78996277.019999996</v>
      </c>
      <c r="R26" s="35">
        <f t="shared" si="8"/>
        <v>78427330.760000005</v>
      </c>
      <c r="S26" s="35">
        <f t="shared" si="8"/>
        <v>72798965.030000001</v>
      </c>
      <c r="T26" s="36">
        <f t="shared" si="8"/>
        <v>110762825.23999999</v>
      </c>
    </row>
    <row r="27" spans="1:20" s="8" customFormat="1" x14ac:dyDescent="0.25">
      <c r="A27" s="10"/>
      <c r="B27" s="82"/>
      <c r="C27" s="86"/>
      <c r="D27" s="89"/>
      <c r="E27" s="62"/>
      <c r="F27" s="62"/>
      <c r="G27" s="62"/>
      <c r="H27" s="25" t="s">
        <v>27</v>
      </c>
      <c r="I27" s="26">
        <f>IFERROR(I25/I26,"-")</f>
        <v>2.0068086100911653E-2</v>
      </c>
      <c r="J27" s="26">
        <f t="shared" ref="J27:T27" si="9">IFERROR(J25/J26,"-")</f>
        <v>3.2189971433002187E-2</v>
      </c>
      <c r="K27" s="26">
        <f t="shared" si="9"/>
        <v>2.434525559516661E-2</v>
      </c>
      <c r="L27" s="26">
        <f t="shared" si="9"/>
        <v>5.6453161890841048E-2</v>
      </c>
      <c r="M27" s="26">
        <f t="shared" si="9"/>
        <v>2.549523769426491E-2</v>
      </c>
      <c r="N27" s="26">
        <f t="shared" si="9"/>
        <v>2.6885578870292529E-2</v>
      </c>
      <c r="O27" s="26">
        <f t="shared" si="9"/>
        <v>3.9950313867801568E-2</v>
      </c>
      <c r="P27" s="26">
        <f t="shared" si="9"/>
        <v>7.0976888250487785E-2</v>
      </c>
      <c r="Q27" s="26">
        <f t="shared" si="9"/>
        <v>2.5940285761583352E-2</v>
      </c>
      <c r="R27" s="26">
        <f t="shared" si="9"/>
        <v>2.2553974269670783E-2</v>
      </c>
      <c r="S27" s="26">
        <f t="shared" si="9"/>
        <v>2.8769310101275761E-2</v>
      </c>
      <c r="T27" s="27">
        <f t="shared" si="9"/>
        <v>4.5175897140198304E-2</v>
      </c>
    </row>
    <row r="28" spans="1:20" s="8" customFormat="1" x14ac:dyDescent="0.25">
      <c r="B28" s="9"/>
    </row>
    <row r="29" spans="1:20" ht="26.25" x14ac:dyDescent="0.25">
      <c r="A29" s="2"/>
      <c r="B29" s="93" t="s">
        <v>50</v>
      </c>
      <c r="C29" s="96" t="s">
        <v>51</v>
      </c>
      <c r="D29" s="99" t="s">
        <v>52</v>
      </c>
      <c r="E29" s="102">
        <v>1.853</v>
      </c>
      <c r="F29" s="102">
        <v>2.0990000000000002</v>
      </c>
      <c r="G29" s="102">
        <f>IFERROR(IFERROR(((SUM(I29:T29)/100)+SUM(I30:T30))/INDEX(I31:T31,1,MATCH("-",I31:T31,0)-1),((SUM(I29:T29)/100)+SUM(I30:T30))/T31),"-")</f>
        <v>1.9639167214191855</v>
      </c>
      <c r="H29" s="37" t="s">
        <v>68</v>
      </c>
      <c r="I29" s="38">
        <v>145421</v>
      </c>
      <c r="J29" s="38">
        <v>128464</v>
      </c>
      <c r="K29" s="38">
        <v>117010</v>
      </c>
      <c r="L29" s="38">
        <v>113249</v>
      </c>
      <c r="M29" s="38">
        <v>99341</v>
      </c>
      <c r="N29" s="38">
        <v>102574</v>
      </c>
      <c r="O29" s="38">
        <v>113052</v>
      </c>
      <c r="P29" s="38">
        <v>104939</v>
      </c>
      <c r="Q29" s="38">
        <v>116806</v>
      </c>
      <c r="R29" s="38">
        <v>123572</v>
      </c>
      <c r="S29" s="39">
        <v>110768</v>
      </c>
      <c r="T29" s="40">
        <v>121169</v>
      </c>
    </row>
    <row r="30" spans="1:20" ht="26.25" x14ac:dyDescent="0.25">
      <c r="A30" s="2"/>
      <c r="B30" s="94"/>
      <c r="C30" s="97"/>
      <c r="D30" s="100"/>
      <c r="E30" s="103"/>
      <c r="F30" s="103"/>
      <c r="G30" s="103"/>
      <c r="H30" s="37" t="s">
        <v>69</v>
      </c>
      <c r="I30" s="38">
        <v>776</v>
      </c>
      <c r="J30" s="38">
        <v>721</v>
      </c>
      <c r="K30" s="38">
        <v>1038</v>
      </c>
      <c r="L30" s="38">
        <v>857</v>
      </c>
      <c r="M30" s="38">
        <v>654</v>
      </c>
      <c r="N30" s="38">
        <v>842</v>
      </c>
      <c r="O30" s="38">
        <v>785</v>
      </c>
      <c r="P30" s="38">
        <v>783</v>
      </c>
      <c r="Q30" s="38">
        <v>886</v>
      </c>
      <c r="R30" s="38">
        <v>930</v>
      </c>
      <c r="S30" s="38">
        <v>844</v>
      </c>
      <c r="T30" s="41">
        <v>833</v>
      </c>
    </row>
    <row r="31" spans="1:20" ht="30" x14ac:dyDescent="0.25">
      <c r="A31" s="2"/>
      <c r="B31" s="94"/>
      <c r="C31" s="97"/>
      <c r="D31" s="100"/>
      <c r="E31" s="103"/>
      <c r="F31" s="103"/>
      <c r="G31" s="103"/>
      <c r="H31" s="37" t="s">
        <v>53</v>
      </c>
      <c r="I31" s="38">
        <v>12176</v>
      </c>
      <c r="J31" s="38">
        <v>12176</v>
      </c>
      <c r="K31" s="38">
        <v>12176</v>
      </c>
      <c r="L31" s="38">
        <v>12176</v>
      </c>
      <c r="M31" s="38">
        <v>12176</v>
      </c>
      <c r="N31" s="38">
        <v>12176</v>
      </c>
      <c r="O31" s="38">
        <v>12176</v>
      </c>
      <c r="P31" s="38">
        <v>12176</v>
      </c>
      <c r="Q31" s="38">
        <v>12176</v>
      </c>
      <c r="R31" s="38">
        <v>12176</v>
      </c>
      <c r="S31" s="38">
        <v>12176</v>
      </c>
      <c r="T31" s="40">
        <v>12176</v>
      </c>
    </row>
    <row r="32" spans="1:20" x14ac:dyDescent="0.25">
      <c r="A32" s="2"/>
      <c r="B32" s="94"/>
      <c r="C32" s="97"/>
      <c r="D32" s="100"/>
      <c r="E32" s="103"/>
      <c r="F32" s="103"/>
      <c r="G32" s="103"/>
      <c r="H32" s="42" t="s">
        <v>54</v>
      </c>
      <c r="I32" s="43">
        <v>3</v>
      </c>
      <c r="J32" s="43">
        <v>3</v>
      </c>
      <c r="K32" s="43">
        <v>3</v>
      </c>
      <c r="L32" s="43">
        <v>3</v>
      </c>
      <c r="M32" s="43">
        <v>3</v>
      </c>
      <c r="N32" s="43">
        <v>3</v>
      </c>
      <c r="O32" s="43">
        <v>3</v>
      </c>
      <c r="P32" s="43">
        <v>3</v>
      </c>
      <c r="Q32" s="43">
        <v>3</v>
      </c>
      <c r="R32" s="43">
        <v>3</v>
      </c>
      <c r="S32" s="43">
        <v>3</v>
      </c>
      <c r="T32" s="44">
        <v>3</v>
      </c>
    </row>
    <row r="33" spans="1:20" x14ac:dyDescent="0.25">
      <c r="A33" s="2"/>
      <c r="B33" s="95"/>
      <c r="C33" s="98"/>
      <c r="D33" s="101"/>
      <c r="E33" s="104"/>
      <c r="F33" s="104"/>
      <c r="G33" s="104"/>
      <c r="H33" s="45" t="s">
        <v>55</v>
      </c>
      <c r="I33" s="46">
        <f>IFERROR(((I29/100)+I30)/I31,"-")</f>
        <v>0.18316442181340342</v>
      </c>
      <c r="J33" s="46">
        <f t="shared" ref="J33:T33" si="10">IFERROR(((J29/100)+J30)/J31,"-")</f>
        <v>0.16472076215505915</v>
      </c>
      <c r="K33" s="46">
        <f t="shared" si="10"/>
        <v>0.18134855453350854</v>
      </c>
      <c r="L33" s="46">
        <f t="shared" si="10"/>
        <v>0.16339438239159002</v>
      </c>
      <c r="M33" s="46">
        <f t="shared" si="10"/>
        <v>0.13529977003942181</v>
      </c>
      <c r="N33" s="46">
        <f t="shared" si="10"/>
        <v>0.15339520367936926</v>
      </c>
      <c r="O33" s="46">
        <f t="shared" si="10"/>
        <v>0.15731931668856766</v>
      </c>
      <c r="P33" s="46">
        <f t="shared" si="10"/>
        <v>0.15049195137976348</v>
      </c>
      <c r="Q33" s="46">
        <f t="shared" si="10"/>
        <v>0.16869743758212877</v>
      </c>
      <c r="R33" s="46">
        <f t="shared" si="10"/>
        <v>0.17786793692509859</v>
      </c>
      <c r="S33" s="46">
        <f t="shared" si="10"/>
        <v>0.16028909329829172</v>
      </c>
      <c r="T33" s="47">
        <f t="shared" si="10"/>
        <v>0.16792789093298291</v>
      </c>
    </row>
    <row r="34" spans="1:20" ht="30" x14ac:dyDescent="0.25">
      <c r="A34" s="2"/>
      <c r="B34" s="93" t="s">
        <v>56</v>
      </c>
      <c r="C34" s="96" t="s">
        <v>57</v>
      </c>
      <c r="D34" s="99" t="s">
        <v>58</v>
      </c>
      <c r="E34" s="106" t="s">
        <v>59</v>
      </c>
      <c r="F34" s="106">
        <v>0.90500000000000003</v>
      </c>
      <c r="G34" s="90">
        <f>IFERROR(INDEX(I34:T34,1,MATCH(9^9,I34:T34)) / INDEX(I35:T35,1,MATCH(9^9,I35:T35)), "-")</f>
        <v>0.92063492063492058</v>
      </c>
      <c r="H34" s="37" t="s">
        <v>60</v>
      </c>
      <c r="I34" s="38">
        <v>5</v>
      </c>
      <c r="J34" s="38">
        <v>14</v>
      </c>
      <c r="K34" s="38">
        <v>19</v>
      </c>
      <c r="L34" s="38">
        <v>25</v>
      </c>
      <c r="M34" s="38">
        <v>29</v>
      </c>
      <c r="N34" s="38">
        <v>33</v>
      </c>
      <c r="O34" s="38">
        <v>37</v>
      </c>
      <c r="P34" s="38">
        <v>50</v>
      </c>
      <c r="Q34" s="38">
        <v>52</v>
      </c>
      <c r="R34" s="38">
        <v>57</v>
      </c>
      <c r="S34" s="38">
        <v>58</v>
      </c>
      <c r="T34" s="41">
        <v>58</v>
      </c>
    </row>
    <row r="35" spans="1:20" ht="30" x14ac:dyDescent="0.25">
      <c r="A35" s="2"/>
      <c r="B35" s="94"/>
      <c r="C35" s="97"/>
      <c r="D35" s="100"/>
      <c r="E35" s="107"/>
      <c r="F35" s="107"/>
      <c r="G35" s="91"/>
      <c r="H35" s="37" t="s">
        <v>61</v>
      </c>
      <c r="I35" s="38">
        <v>63</v>
      </c>
      <c r="J35" s="38">
        <v>63</v>
      </c>
      <c r="K35" s="38">
        <v>63</v>
      </c>
      <c r="L35" s="38">
        <v>63</v>
      </c>
      <c r="M35" s="38">
        <v>63</v>
      </c>
      <c r="N35" s="38">
        <v>63</v>
      </c>
      <c r="O35" s="38">
        <v>63</v>
      </c>
      <c r="P35" s="38">
        <v>63</v>
      </c>
      <c r="Q35" s="38">
        <v>63</v>
      </c>
      <c r="R35" s="38">
        <v>63</v>
      </c>
      <c r="S35" s="38">
        <v>63</v>
      </c>
      <c r="T35" s="38">
        <v>63</v>
      </c>
    </row>
    <row r="36" spans="1:20" x14ac:dyDescent="0.25">
      <c r="A36" s="2"/>
      <c r="B36" s="105"/>
      <c r="C36" s="98"/>
      <c r="D36" s="101"/>
      <c r="E36" s="108"/>
      <c r="F36" s="108"/>
      <c r="G36" s="92"/>
      <c r="H36" s="45" t="s">
        <v>27</v>
      </c>
      <c r="I36" s="48">
        <f t="shared" ref="I36:T36" si="11">IFERROR(I34/I35,"-")</f>
        <v>7.9365079365079361E-2</v>
      </c>
      <c r="J36" s="48">
        <f t="shared" si="11"/>
        <v>0.22222222222222221</v>
      </c>
      <c r="K36" s="48">
        <f t="shared" si="11"/>
        <v>0.30158730158730157</v>
      </c>
      <c r="L36" s="48">
        <f t="shared" si="11"/>
        <v>0.3968253968253968</v>
      </c>
      <c r="M36" s="48">
        <f t="shared" si="11"/>
        <v>0.46031746031746029</v>
      </c>
      <c r="N36" s="48">
        <f t="shared" si="11"/>
        <v>0.52380952380952384</v>
      </c>
      <c r="O36" s="48">
        <f t="shared" si="11"/>
        <v>0.58730158730158732</v>
      </c>
      <c r="P36" s="48">
        <f t="shared" si="11"/>
        <v>0.79365079365079361</v>
      </c>
      <c r="Q36" s="48">
        <f t="shared" si="11"/>
        <v>0.82539682539682535</v>
      </c>
      <c r="R36" s="48">
        <f t="shared" si="11"/>
        <v>0.90476190476190477</v>
      </c>
      <c r="S36" s="48">
        <f t="shared" si="11"/>
        <v>0.92063492063492058</v>
      </c>
      <c r="T36" s="49">
        <f t="shared" si="11"/>
        <v>0.92063492063492058</v>
      </c>
    </row>
    <row r="37" spans="1:20" s="8" customFormat="1" x14ac:dyDescent="0.25">
      <c r="B37" s="9"/>
    </row>
    <row r="38" spans="1:20" ht="30" hidden="1" x14ac:dyDescent="0.25">
      <c r="A38" s="2"/>
      <c r="B38" s="109" t="s">
        <v>62</v>
      </c>
      <c r="C38" s="112" t="s">
        <v>63</v>
      </c>
      <c r="D38" s="115" t="s">
        <v>64</v>
      </c>
      <c r="E38" s="115" t="s">
        <v>27</v>
      </c>
      <c r="F38" s="50"/>
      <c r="G38" s="115" t="s">
        <v>65</v>
      </c>
      <c r="H38" s="51" t="s">
        <v>66</v>
      </c>
      <c r="I38" s="52" t="s">
        <v>59</v>
      </c>
      <c r="J38" s="52" t="s">
        <v>59</v>
      </c>
      <c r="K38" s="52" t="s">
        <v>59</v>
      </c>
      <c r="L38" s="52" t="s">
        <v>59</v>
      </c>
      <c r="M38" s="52" t="s">
        <v>59</v>
      </c>
      <c r="N38" s="52" t="s">
        <v>59</v>
      </c>
      <c r="O38" s="52" t="s">
        <v>59</v>
      </c>
      <c r="P38" s="52" t="s">
        <v>59</v>
      </c>
      <c r="Q38" s="52" t="s">
        <v>59</v>
      </c>
      <c r="R38" s="52" t="s">
        <v>59</v>
      </c>
      <c r="S38" s="52" t="s">
        <v>59</v>
      </c>
      <c r="T38" s="53" t="s">
        <v>59</v>
      </c>
    </row>
    <row r="39" spans="1:20" hidden="1" x14ac:dyDescent="0.25">
      <c r="A39" s="2"/>
      <c r="B39" s="110"/>
      <c r="C39" s="113"/>
      <c r="D39" s="116"/>
      <c r="E39" s="116"/>
      <c r="F39" s="54"/>
      <c r="G39" s="116"/>
      <c r="H39" s="51" t="s">
        <v>67</v>
      </c>
      <c r="I39" s="52" t="s">
        <v>59</v>
      </c>
      <c r="J39" s="52" t="s">
        <v>59</v>
      </c>
      <c r="K39" s="52" t="s">
        <v>59</v>
      </c>
      <c r="L39" s="52" t="s">
        <v>59</v>
      </c>
      <c r="M39" s="52" t="s">
        <v>59</v>
      </c>
      <c r="N39" s="52" t="s">
        <v>59</v>
      </c>
      <c r="O39" s="52" t="s">
        <v>59</v>
      </c>
      <c r="P39" s="52" t="s">
        <v>59</v>
      </c>
      <c r="Q39" s="52" t="s">
        <v>59</v>
      </c>
      <c r="R39" s="52" t="s">
        <v>59</v>
      </c>
      <c r="S39" s="52" t="s">
        <v>59</v>
      </c>
      <c r="T39" s="53" t="s">
        <v>59</v>
      </c>
    </row>
    <row r="40" spans="1:20" hidden="1" x14ac:dyDescent="0.25">
      <c r="A40" s="2"/>
      <c r="B40" s="111"/>
      <c r="C40" s="114"/>
      <c r="D40" s="117"/>
      <c r="E40" s="117"/>
      <c r="F40" s="55"/>
      <c r="G40" s="117"/>
      <c r="H40" s="56" t="s">
        <v>27</v>
      </c>
      <c r="I40" s="57" t="s">
        <v>59</v>
      </c>
      <c r="J40" s="57" t="s">
        <v>59</v>
      </c>
      <c r="K40" s="57" t="s">
        <v>59</v>
      </c>
      <c r="L40" s="57" t="s">
        <v>59</v>
      </c>
      <c r="M40" s="57" t="s">
        <v>59</v>
      </c>
      <c r="N40" s="57" t="s">
        <v>59</v>
      </c>
      <c r="O40" s="57" t="s">
        <v>59</v>
      </c>
      <c r="P40" s="57" t="s">
        <v>59</v>
      </c>
      <c r="Q40" s="57" t="s">
        <v>59</v>
      </c>
      <c r="R40" s="57" t="s">
        <v>59</v>
      </c>
      <c r="S40" s="57" t="s">
        <v>59</v>
      </c>
      <c r="T40" s="58" t="s">
        <v>59</v>
      </c>
    </row>
  </sheetData>
  <mergeCells count="55">
    <mergeCell ref="B38:B40"/>
    <mergeCell ref="C38:C40"/>
    <mergeCell ref="D38:D40"/>
    <mergeCell ref="E38:E40"/>
    <mergeCell ref="G38:G40"/>
    <mergeCell ref="G34:G36"/>
    <mergeCell ref="B29:B33"/>
    <mergeCell ref="C29:C33"/>
    <mergeCell ref="D29:D33"/>
    <mergeCell ref="E29:E33"/>
    <mergeCell ref="F29:F33"/>
    <mergeCell ref="G29:G33"/>
    <mergeCell ref="B34:B36"/>
    <mergeCell ref="C34:C36"/>
    <mergeCell ref="D34:D36"/>
    <mergeCell ref="E34:E36"/>
    <mergeCell ref="F34:F36"/>
    <mergeCell ref="B25:B27"/>
    <mergeCell ref="C25:C27"/>
    <mergeCell ref="D25:D27"/>
    <mergeCell ref="E25:E27"/>
    <mergeCell ref="F25:F27"/>
    <mergeCell ref="G25:G27"/>
    <mergeCell ref="C22:C24"/>
    <mergeCell ref="D22:D24"/>
    <mergeCell ref="E22:E24"/>
    <mergeCell ref="F22:F24"/>
    <mergeCell ref="G22:G24"/>
    <mergeCell ref="G19:G21"/>
    <mergeCell ref="B16:B18"/>
    <mergeCell ref="C16:C18"/>
    <mergeCell ref="D16:D18"/>
    <mergeCell ref="E16:E18"/>
    <mergeCell ref="F16:F18"/>
    <mergeCell ref="G16:G18"/>
    <mergeCell ref="B19:B24"/>
    <mergeCell ref="C19:C21"/>
    <mergeCell ref="D19:D21"/>
    <mergeCell ref="E19:E21"/>
    <mergeCell ref="F19:F21"/>
    <mergeCell ref="G13:G15"/>
    <mergeCell ref="B2:T3"/>
    <mergeCell ref="B4:T5"/>
    <mergeCell ref="B6:D6"/>
    <mergeCell ref="B9:B11"/>
    <mergeCell ref="C9:C11"/>
    <mergeCell ref="D9:D11"/>
    <mergeCell ref="E9:E11"/>
    <mergeCell ref="F9:F11"/>
    <mergeCell ref="G9:G11"/>
    <mergeCell ref="B13:B15"/>
    <mergeCell ref="C13:C15"/>
    <mergeCell ref="D13:D15"/>
    <mergeCell ref="E13:E15"/>
    <mergeCell ref="F13:F15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DRMG</vt:lpstr>
    </vt:vector>
  </TitlesOfParts>
  <Company>SESC Minas Gerais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Valéria Sales Ribeiro</dc:creator>
  <cp:lastModifiedBy>Maxwell Erick de Souza Moreira</cp:lastModifiedBy>
  <dcterms:created xsi:type="dcterms:W3CDTF">2026-02-13T15:10:05Z</dcterms:created>
  <dcterms:modified xsi:type="dcterms:W3CDTF">2026-02-13T16:45:50Z</dcterms:modified>
</cp:coreProperties>
</file>