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04"/>
  <workbookPr hidePivotFieldList="1"/>
  <mc:AlternateContent xmlns:mc="http://schemas.openxmlformats.org/markup-compatibility/2006">
    <mc:Choice Requires="x15">
      <x15ac:absPath xmlns:x15ac="http://schemas.microsoft.com/office/spreadsheetml/2010/11/ac" url="Z:\ASSESSORIA DE PLANEJAMENTO DN SESC\PLANOS PLURIANUAIS\Painel_PES_2022_2026\PES Nacional\Instrumento de Coleta\Retorno DRs\Fechamento ACO\4º Tri\"/>
    </mc:Choice>
  </mc:AlternateContent>
  <xr:revisionPtr revIDLastSave="1" documentId="13_ncr:1_{7760E70C-57D5-4667-802A-6EA11746E8BC}" xr6:coauthVersionLast="47" xr6:coauthVersionMax="47" xr10:uidLastSave="{DE4190AC-C42E-41B5-85C6-36DD5D9E2DF0}"/>
  <workbookProtection workbookAlgorithmName="SHA-512" workbookHashValue="I0KatZ1pzThttAQT50PNVBafUU2jUyJQ4DOjjfXV0dbLspx8NzFInTx4ZS/k1ji9/cnmbaLOjFIRfHKSY9JLag==" workbookSaltValue="Vmf+enYi9jyOLfXNaFj0Zg==" workbookSpinCount="100000" lockStructure="1"/>
  <bookViews>
    <workbookView xWindow="28680" yWindow="-120" windowWidth="29040" windowHeight="15840" tabRatio="599" xr2:uid="{00000000-000D-0000-FFFF-FFFF00000000}"/>
  </bookViews>
  <sheets>
    <sheet name="Instrumento de Coleta - 23" sheetId="7" r:id="rId1"/>
    <sheet name="Aux" sheetId="5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7" l="1"/>
  <c r="S35" i="7"/>
  <c r="R35" i="7"/>
  <c r="Q35" i="7"/>
  <c r="P35" i="7"/>
  <c r="O35" i="7"/>
  <c r="N35" i="7"/>
  <c r="M35" i="7"/>
  <c r="L35" i="7"/>
  <c r="K35" i="7"/>
  <c r="J35" i="7"/>
  <c r="I35" i="7"/>
  <c r="H35" i="7"/>
  <c r="F33" i="7"/>
  <c r="S32" i="7"/>
  <c r="R32" i="7"/>
  <c r="Q32" i="7"/>
  <c r="P32" i="7"/>
  <c r="O32" i="7"/>
  <c r="N32" i="7"/>
  <c r="M32" i="7"/>
  <c r="L32" i="7"/>
  <c r="K32" i="7"/>
  <c r="J32" i="7"/>
  <c r="I32" i="7"/>
  <c r="H32" i="7"/>
  <c r="F29" i="7"/>
  <c r="S26" i="7"/>
  <c r="S27" i="7" s="1"/>
  <c r="R26" i="7"/>
  <c r="R27" i="7" s="1"/>
  <c r="Q26" i="7"/>
  <c r="Q27" i="7" s="1"/>
  <c r="P26" i="7"/>
  <c r="P27" i="7" s="1"/>
  <c r="O26" i="7"/>
  <c r="O27" i="7" s="1"/>
  <c r="N26" i="7"/>
  <c r="N27" i="7" s="1"/>
  <c r="M26" i="7"/>
  <c r="M27" i="7" s="1"/>
  <c r="L26" i="7"/>
  <c r="L27" i="7" s="1"/>
  <c r="K26" i="7"/>
  <c r="K27" i="7" s="1"/>
  <c r="J26" i="7"/>
  <c r="J27" i="7" s="1"/>
  <c r="I26" i="7"/>
  <c r="I27" i="7" s="1"/>
  <c r="H26" i="7"/>
  <c r="H27" i="7" s="1"/>
  <c r="S23" i="7"/>
  <c r="S24" i="7" s="1"/>
  <c r="R23" i="7"/>
  <c r="R24" i="7" s="1"/>
  <c r="Q23" i="7"/>
  <c r="Q24" i="7" s="1"/>
  <c r="P23" i="7"/>
  <c r="P24" i="7" s="1"/>
  <c r="O23" i="7"/>
  <c r="O24" i="7" s="1"/>
  <c r="N23" i="7"/>
  <c r="N24" i="7" s="1"/>
  <c r="M23" i="7"/>
  <c r="M24" i="7" s="1"/>
  <c r="L23" i="7"/>
  <c r="L24" i="7" s="1"/>
  <c r="K23" i="7"/>
  <c r="K24" i="7" s="1"/>
  <c r="J23" i="7"/>
  <c r="J24" i="7" s="1"/>
  <c r="I23" i="7"/>
  <c r="I24" i="7" s="1"/>
  <c r="H23" i="7"/>
  <c r="S20" i="7"/>
  <c r="S21" i="7" s="1"/>
  <c r="R20" i="7"/>
  <c r="R21" i="7" s="1"/>
  <c r="Q20" i="7"/>
  <c r="Q21" i="7" s="1"/>
  <c r="P20" i="7"/>
  <c r="P21" i="7" s="1"/>
  <c r="O20" i="7"/>
  <c r="O21" i="7" s="1"/>
  <c r="N20" i="7"/>
  <c r="N21" i="7" s="1"/>
  <c r="M20" i="7"/>
  <c r="M21" i="7" s="1"/>
  <c r="L20" i="7"/>
  <c r="L21" i="7" s="1"/>
  <c r="K20" i="7"/>
  <c r="K21" i="7" s="1"/>
  <c r="J20" i="7"/>
  <c r="J21" i="7" s="1"/>
  <c r="I20" i="7"/>
  <c r="I21" i="7" s="1"/>
  <c r="H20" i="7"/>
  <c r="S18" i="7"/>
  <c r="R17" i="7"/>
  <c r="R18" i="7" s="1"/>
  <c r="Q17" i="7"/>
  <c r="Q18" i="7" s="1"/>
  <c r="P17" i="7"/>
  <c r="P18" i="7" s="1"/>
  <c r="O17" i="7"/>
  <c r="O18" i="7" s="1"/>
  <c r="N17" i="7"/>
  <c r="N18" i="7" s="1"/>
  <c r="M17" i="7"/>
  <c r="M18" i="7" s="1"/>
  <c r="L17" i="7"/>
  <c r="L18" i="7" s="1"/>
  <c r="K17" i="7"/>
  <c r="K18" i="7" s="1"/>
  <c r="J17" i="7"/>
  <c r="J18" i="7" s="1"/>
  <c r="I17" i="7"/>
  <c r="I18" i="7" s="1"/>
  <c r="H17" i="7"/>
  <c r="F16" i="7" s="1"/>
  <c r="S15" i="7"/>
  <c r="R15" i="7"/>
  <c r="Q15" i="7"/>
  <c r="P15" i="7"/>
  <c r="O15" i="7"/>
  <c r="N15" i="7"/>
  <c r="M15" i="7"/>
  <c r="L15" i="7"/>
  <c r="K15" i="7"/>
  <c r="J15" i="7"/>
  <c r="I15" i="7"/>
  <c r="H15" i="7"/>
  <c r="S11" i="7"/>
  <c r="R11" i="7"/>
  <c r="Q11" i="7"/>
  <c r="P11" i="7"/>
  <c r="O11" i="7"/>
  <c r="N11" i="7"/>
  <c r="M11" i="7"/>
  <c r="L11" i="7"/>
  <c r="K11" i="7"/>
  <c r="J11" i="7"/>
  <c r="I11" i="7"/>
  <c r="H11" i="7"/>
  <c r="F9" i="7"/>
  <c r="F19" i="7" l="1"/>
  <c r="F22" i="7"/>
  <c r="F25" i="7"/>
  <c r="H18" i="7"/>
  <c r="H21" i="7"/>
  <c r="H24" i="7"/>
</calcChain>
</file>

<file path=xl/sharedStrings.xml><?xml version="1.0" encoding="utf-8"?>
<sst xmlns="http://schemas.openxmlformats.org/spreadsheetml/2006/main" count="147" uniqueCount="102">
  <si>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</si>
  <si>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</si>
  <si>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</si>
  <si>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</si>
  <si>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</si>
  <si>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</si>
  <si>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</si>
  <si>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</si>
  <si>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</si>
  <si>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</si>
  <si>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</si>
  <si>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</si>
  <si>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</si>
  <si>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</si>
  <si>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</si>
  <si>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</si>
  <si>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</si>
  <si>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</si>
  <si>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</si>
  <si>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</si>
  <si>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</si>
  <si>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</si>
  <si>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</si>
  <si>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</si>
  <si>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</si>
  <si>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</si>
  <si>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</si>
  <si>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</si>
  <si>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</si>
  <si>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</si>
  <si>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</si>
  <si>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</si>
  <si>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</si>
  <si>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</si>
  <si>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</si>
  <si>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</si>
  <si>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</si>
  <si>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</si>
  <si>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</si>
  <si>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</si>
  <si>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</si>
  <si>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</si>
  <si>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</si>
  <si>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</si>
  <si>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</si>
  <si>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</si>
  <si>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</si>
  <si>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</si>
  <si>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</si>
  <si>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</si>
  <si>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</si>
  <si>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</si>
  <si>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</si>
  <si>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</si>
  <si>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</si>
  <si>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</si>
  <si>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</si>
  <si>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</si>
  <si>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</si>
  <si>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</si>
  <si>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</si>
  <si>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</si>
  <si>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</si>
  <si>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</si>
  <si>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</si>
  <si>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</si>
  <si>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-</t>
  </si>
  <si>
    <t>Total de respostas</t>
  </si>
  <si>
    <t>DEPARTAMENTOS</t>
  </si>
  <si>
    <t>COD_DP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</si>
  <si>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</si>
  <si>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</si>
  <si>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</si>
  <si>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</si>
  <si>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</si>
  <si>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</si>
  <si>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</si>
  <si>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</si>
  <si>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</si>
  <si>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</si>
  <si>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</si>
  <si>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</si>
  <si>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MG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</si>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</sst>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  <numFmt numFmtId="166" formatCode="0.000"/>
  </numFmts>
  <fonts count="2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8"/>
      <color rgb="FF0070C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1">
    <xf numFmtId="0" fontId="0" fillId="0" borderId="0" xfId="0"/>
    <xf numFmtId="49" fontId="0" fillId="0" borderId="0" xfId="0" applyNumberFormat="1"/>
    <xf numFmtId="44" fontId="7" fillId="0" borderId="5" xfId="1" applyFont="1" applyBorder="1" applyAlignment="1" applyProtection="1">
      <alignment horizontal="center" vertical="center" wrapText="1"/>
    </xf>
    <xf numFmtId="44" fontId="7" fillId="0" borderId="11" xfId="1" applyFont="1" applyBorder="1" applyAlignment="1" applyProtection="1">
      <alignment horizontal="center" vertical="center" wrapText="1"/>
    </xf>
    <xf numFmtId="44" fontId="12" fillId="0" borderId="3" xfId="1" applyFont="1" applyBorder="1" applyAlignment="1" applyProtection="1">
      <alignment horizontal="center" vertical="center" wrapText="1"/>
    </xf>
    <xf numFmtId="44" fontId="12" fillId="9" borderId="3" xfId="1" applyFont="1" applyFill="1" applyBorder="1" applyAlignment="1" applyProtection="1">
      <alignment horizontal="center" vertical="center" wrapText="1"/>
    </xf>
    <xf numFmtId="44" fontId="12" fillId="9" borderId="8" xfId="1" applyFont="1" applyFill="1" applyBorder="1" applyAlignment="1" applyProtection="1">
      <alignment horizontal="center" vertical="center" wrapText="1"/>
    </xf>
    <xf numFmtId="164" fontId="9" fillId="7" borderId="11" xfId="2" applyNumberFormat="1" applyFont="1" applyFill="1" applyBorder="1" applyAlignment="1" applyProtection="1">
      <alignment horizontal="center" vertical="center" wrapText="1"/>
    </xf>
    <xf numFmtId="164" fontId="9" fillId="7" borderId="12" xfId="2" applyNumberFormat="1" applyFont="1" applyFill="1" applyBorder="1" applyAlignment="1" applyProtection="1">
      <alignment horizontal="center" vertical="center" wrapText="1"/>
    </xf>
    <xf numFmtId="8" fontId="7" fillId="0" borderId="5" xfId="1" applyNumberFormat="1" applyFont="1" applyBorder="1" applyAlignment="1" applyProtection="1">
      <alignment horizontal="center" vertical="center" wrapText="1"/>
    </xf>
    <xf numFmtId="8" fontId="7" fillId="0" borderId="11" xfId="1" applyNumberFormat="1" applyFont="1" applyBorder="1" applyAlignment="1" applyProtection="1">
      <alignment horizontal="center" vertical="center" wrapText="1"/>
    </xf>
    <xf numFmtId="8" fontId="12" fillId="0" borderId="3" xfId="1" applyNumberFormat="1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8" fontId="7" fillId="0" borderId="7" xfId="1" applyNumberFormat="1" applyFont="1" applyBorder="1" applyAlignment="1" applyProtection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8" fontId="7" fillId="0" borderId="12" xfId="1" applyNumberFormat="1" applyFont="1" applyBorder="1" applyAlignment="1" applyProtection="1">
      <alignment horizontal="center" vertical="center" wrapText="1"/>
    </xf>
    <xf numFmtId="0" fontId="8" fillId="7" borderId="11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3" fontId="12" fillId="0" borderId="3" xfId="0" applyNumberFormat="1" applyFont="1" applyBorder="1" applyAlignment="1">
      <alignment horizontal="center" vertical="center" wrapText="1"/>
    </xf>
    <xf numFmtId="3" fontId="12" fillId="0" borderId="8" xfId="0" applyNumberFormat="1" applyFont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left" vertical="center" wrapText="1"/>
    </xf>
    <xf numFmtId="164" fontId="9" fillId="8" borderId="11" xfId="0" applyNumberFormat="1" applyFont="1" applyFill="1" applyBorder="1" applyAlignment="1">
      <alignment horizontal="center" vertical="center" wrapText="1"/>
    </xf>
    <xf numFmtId="164" fontId="9" fillId="8" borderId="12" xfId="0" applyNumberFormat="1" applyFont="1" applyFill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3" fontId="12" fillId="2" borderId="8" xfId="0" applyNumberFormat="1" applyFont="1" applyFill="1" applyBorder="1" applyAlignment="1">
      <alignment horizontal="center" vertical="center" wrapText="1"/>
    </xf>
    <xf numFmtId="3" fontId="12" fillId="9" borderId="3" xfId="0" applyNumberFormat="1" applyFont="1" applyFill="1" applyBorder="1" applyAlignment="1">
      <alignment horizontal="center" vertical="center" wrapText="1"/>
    </xf>
    <xf numFmtId="8" fontId="12" fillId="0" borderId="8" xfId="1" applyNumberFormat="1" applyFont="1" applyBorder="1" applyAlignment="1" applyProtection="1">
      <alignment horizontal="center" vertical="center" wrapText="1"/>
    </xf>
    <xf numFmtId="0" fontId="11" fillId="0" borderId="11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left" vertical="center" wrapText="1"/>
    </xf>
    <xf numFmtId="166" fontId="9" fillId="4" borderId="11" xfId="0" applyNumberFormat="1" applyFont="1" applyFill="1" applyBorder="1" applyAlignment="1">
      <alignment horizontal="center" vertical="center" wrapText="1"/>
    </xf>
    <xf numFmtId="166" fontId="9" fillId="4" borderId="12" xfId="0" applyNumberFormat="1" applyFont="1" applyFill="1" applyBorder="1" applyAlignment="1">
      <alignment horizontal="center" vertical="center" wrapText="1"/>
    </xf>
    <xf numFmtId="164" fontId="9" fillId="4" borderId="11" xfId="0" applyNumberFormat="1" applyFont="1" applyFill="1" applyBorder="1" applyAlignment="1">
      <alignment horizontal="center" vertical="center" wrapText="1"/>
    </xf>
    <xf numFmtId="164" fontId="9" fillId="4" borderId="12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left" vertical="center" wrapText="1"/>
    </xf>
    <xf numFmtId="3" fontId="18" fillId="3" borderId="3" xfId="0" applyNumberFormat="1" applyFont="1" applyFill="1" applyBorder="1" applyAlignment="1">
      <alignment horizontal="center" vertical="center" wrapText="1"/>
    </xf>
    <xf numFmtId="3" fontId="18" fillId="3" borderId="8" xfId="0" applyNumberFormat="1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left" vertical="center" wrapText="1"/>
    </xf>
    <xf numFmtId="9" fontId="9" fillId="5" borderId="11" xfId="0" applyNumberFormat="1" applyFont="1" applyFill="1" applyBorder="1" applyAlignment="1">
      <alignment horizontal="center" vertical="center" wrapText="1"/>
    </xf>
    <xf numFmtId="9" fontId="9" fillId="5" borderId="1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0" fontId="12" fillId="9" borderId="0" xfId="0" quotePrefix="1" applyFont="1" applyFill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5" fillId="9" borderId="16" xfId="0" applyNumberFormat="1" applyFont="1" applyFill="1" applyBorder="1" applyAlignment="1">
      <alignment horizontal="center" vertical="center" wrapText="1"/>
    </xf>
    <xf numFmtId="164" fontId="5" fillId="9" borderId="17" xfId="0" applyNumberFormat="1" applyFont="1" applyFill="1" applyBorder="1" applyAlignment="1">
      <alignment horizontal="center" vertical="center" wrapText="1"/>
    </xf>
    <xf numFmtId="164" fontId="5" fillId="9" borderId="10" xfId="0" applyNumberFormat="1" applyFont="1" applyFill="1" applyBorder="1" applyAlignment="1">
      <alignment horizontal="center" vertical="center" wrapText="1"/>
    </xf>
    <xf numFmtId="164" fontId="5" fillId="9" borderId="16" xfId="2" applyNumberFormat="1" applyFont="1" applyFill="1" applyBorder="1" applyAlignment="1" applyProtection="1">
      <alignment horizontal="center" vertical="center" wrapText="1"/>
    </xf>
    <xf numFmtId="164" fontId="5" fillId="9" borderId="17" xfId="2" applyNumberFormat="1" applyFont="1" applyFill="1" applyBorder="1" applyAlignment="1" applyProtection="1">
      <alignment horizontal="center" vertical="center" wrapText="1"/>
    </xf>
    <xf numFmtId="164" fontId="5" fillId="9" borderId="10" xfId="2" applyNumberFormat="1" applyFont="1" applyFill="1" applyBorder="1" applyAlignment="1" applyProtection="1">
      <alignment horizontal="center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4" fontId="10" fillId="9" borderId="19" xfId="0" applyNumberFormat="1" applyFont="1" applyFill="1" applyBorder="1" applyAlignment="1">
      <alignment horizontal="center" vertical="center" wrapText="1"/>
    </xf>
    <xf numFmtId="164" fontId="10" fillId="9" borderId="17" xfId="0" applyNumberFormat="1" applyFont="1" applyFill="1" applyBorder="1" applyAlignment="1">
      <alignment horizontal="center" vertical="center" wrapText="1"/>
    </xf>
    <xf numFmtId="164" fontId="10" fillId="9" borderId="10" xfId="0" applyNumberFormat="1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66" fontId="14" fillId="9" borderId="19" xfId="0" applyNumberFormat="1" applyFont="1" applyFill="1" applyBorder="1" applyAlignment="1">
      <alignment horizontal="center" vertical="center" wrapText="1"/>
    </xf>
    <xf numFmtId="166" fontId="14" fillId="9" borderId="17" xfId="0" applyNumberFormat="1" applyFont="1" applyFill="1" applyBorder="1" applyAlignment="1">
      <alignment horizontal="center" vertical="center" wrapText="1"/>
    </xf>
    <xf numFmtId="166" fontId="14" fillId="9" borderId="10" xfId="0" applyNumberFormat="1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5" xfId="0" applyFont="1" applyFill="1" applyBorder="1" applyAlignment="1">
      <alignment horizontal="left" vertical="center" wrapText="1"/>
    </xf>
    <xf numFmtId="0" fontId="17" fillId="3" borderId="9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7" fillId="3" borderId="10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164" fontId="14" fillId="9" borderId="19" xfId="0" applyNumberFormat="1" applyFont="1" applyFill="1" applyBorder="1" applyAlignment="1">
      <alignment horizontal="center" vertical="center" wrapText="1"/>
    </xf>
    <xf numFmtId="164" fontId="14" fillId="9" borderId="17" xfId="0" applyNumberFormat="1" applyFont="1" applyFill="1" applyBorder="1" applyAlignment="1">
      <alignment horizontal="center" vertical="center" wrapText="1"/>
    </xf>
    <xf numFmtId="164" fontId="14" fillId="9" borderId="10" xfId="0" applyNumberFormat="1" applyFont="1" applyFill="1" applyBorder="1" applyAlignment="1">
      <alignment horizontal="center" vertical="center" wrapText="1"/>
    </xf>
    <xf numFmtId="164" fontId="14" fillId="9" borderId="19" xfId="2" applyNumberFormat="1" applyFont="1" applyFill="1" applyBorder="1" applyAlignment="1" applyProtection="1">
      <alignment horizontal="center" vertical="center" wrapText="1"/>
    </xf>
    <xf numFmtId="164" fontId="14" fillId="9" borderId="17" xfId="2" applyNumberFormat="1" applyFont="1" applyFill="1" applyBorder="1" applyAlignment="1" applyProtection="1">
      <alignment horizontal="center" vertical="center" wrapText="1"/>
    </xf>
    <xf numFmtId="164" fontId="14" fillId="9" borderId="10" xfId="2" applyNumberFormat="1" applyFont="1" applyFill="1" applyBorder="1" applyAlignment="1" applyProtection="1">
      <alignment horizontal="center" vertical="center" wrapText="1"/>
    </xf>
  </cellXfs>
  <cellStyles count="5">
    <cellStyle name="Moeda" xfId="1" builtinId="4"/>
    <cellStyle name="Moeda 2" xfId="3" xr:uid="{00000000-0005-0000-0000-000001000000}"/>
    <cellStyle name="Normal" xfId="0" builtinId="0"/>
    <cellStyle name="Porcentagem" xfId="2" builtinId="5"/>
    <cellStyle name="Vírgula 2" xfId="4" xr:uid="{00000000-0005-0000-0000-000004000000}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3429" cy="805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2:S39"/>
  <sheetViews>
    <sheetView showGridLines="0" tabSelected="1" zoomScale="70" zoomScaleNormal="70" workbookViewId="0">
      <pane ySplit="7" topLeftCell="A8" activePane="bottomLeft" state="frozen"/>
      <selection pane="bottomLeft" activeCell="B7" sqref="B7"/>
    </sheetView>
  </sheetViews>
  <sheetFormatPr defaultColWidth="8.7109375" defaultRowHeight="14.45"/>
  <cols>
    <col min="1" max="1" width="2.85546875" customWidth="1"/>
    <col min="2" max="2" width="21.42578125" style="52" customWidth="1"/>
    <col min="3" max="3" width="19.5703125" customWidth="1"/>
    <col min="4" max="4" width="18.7109375" customWidth="1"/>
    <col min="5" max="5" width="9.140625" customWidth="1"/>
    <col min="6" max="6" width="10.28515625" bestFit="1" customWidth="1"/>
    <col min="7" max="7" width="21.5703125" customWidth="1"/>
    <col min="8" max="19" width="16.5703125" customWidth="1"/>
  </cols>
  <sheetData>
    <row r="2" spans="1:19" ht="15" customHeight="1">
      <c r="B2" s="53" t="s">
        <v>0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spans="1:19" ht="18.7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8.75" customHeight="1">
      <c r="B4" s="53" t="s">
        <v>1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</row>
    <row r="5" spans="1:19" ht="18.75" customHeight="1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</row>
    <row r="6" spans="1:19" ht="19.5" customHeight="1" thickBot="1">
      <c r="B6" s="55" t="s">
        <v>2</v>
      </c>
      <c r="C6" s="55"/>
      <c r="D6" s="55"/>
      <c r="E6" s="12"/>
      <c r="F6" s="12"/>
      <c r="G6" s="12"/>
      <c r="H6" s="12"/>
      <c r="I6" s="12"/>
      <c r="J6" s="12"/>
      <c r="K6" s="12"/>
      <c r="L6" s="12"/>
    </row>
    <row r="7" spans="1:19" ht="44.45" thickTop="1" thickBot="1">
      <c r="A7" s="13"/>
      <c r="B7" s="14" t="s">
        <v>3</v>
      </c>
      <c r="C7" s="15" t="s">
        <v>4</v>
      </c>
      <c r="D7" s="15" t="s">
        <v>5</v>
      </c>
      <c r="E7" s="15" t="s">
        <v>6</v>
      </c>
      <c r="F7" s="15" t="s">
        <v>7</v>
      </c>
      <c r="G7" s="16" t="s">
        <v>8</v>
      </c>
      <c r="H7" s="17" t="s">
        <v>9</v>
      </c>
      <c r="I7" s="17" t="s">
        <v>10</v>
      </c>
      <c r="J7" s="17" t="s">
        <v>11</v>
      </c>
      <c r="K7" s="17" t="s">
        <v>12</v>
      </c>
      <c r="L7" s="17" t="s">
        <v>13</v>
      </c>
      <c r="M7" s="17" t="s">
        <v>14</v>
      </c>
      <c r="N7" s="17" t="s">
        <v>15</v>
      </c>
      <c r="O7" s="17" t="s">
        <v>16</v>
      </c>
      <c r="P7" s="17" t="s">
        <v>17</v>
      </c>
      <c r="Q7" s="17" t="s">
        <v>18</v>
      </c>
      <c r="R7" s="17" t="s">
        <v>19</v>
      </c>
      <c r="S7" s="18" t="s">
        <v>20</v>
      </c>
    </row>
    <row r="8" spans="1:19" s="19" customFormat="1" ht="5.0999999999999996" customHeight="1" thickTop="1" thickBot="1">
      <c r="B8" s="20"/>
    </row>
    <row r="9" spans="1:19" s="19" customFormat="1" ht="24.6" customHeight="1" thickTop="1">
      <c r="A9" s="21"/>
      <c r="B9" s="56" t="s">
        <v>21</v>
      </c>
      <c r="C9" s="59" t="s">
        <v>22</v>
      </c>
      <c r="D9" s="62" t="s">
        <v>23</v>
      </c>
      <c r="E9" s="65">
        <v>0.84399999999999997</v>
      </c>
      <c r="F9" s="68">
        <f>IFERROR(SUM(H9:S9)/SUM(H10:S10),"-")</f>
        <v>0.65344844942792457</v>
      </c>
      <c r="G9" s="22" t="s">
        <v>24</v>
      </c>
      <c r="H9" s="2">
        <v>28282168.010000002</v>
      </c>
      <c r="I9" s="2">
        <v>27770207.23</v>
      </c>
      <c r="J9" s="9">
        <v>28593523.600000001</v>
      </c>
      <c r="K9" s="2">
        <v>29839039.5799996</v>
      </c>
      <c r="L9" s="2">
        <v>32850147.959999502</v>
      </c>
      <c r="M9" s="2">
        <v>33002469.960000001</v>
      </c>
      <c r="N9" s="2">
        <v>36080671.780000001</v>
      </c>
      <c r="O9" s="9">
        <v>36717120.07</v>
      </c>
      <c r="P9" s="9">
        <v>72378418.260000005</v>
      </c>
      <c r="Q9" s="9">
        <v>37987954.880000003</v>
      </c>
      <c r="R9" s="9">
        <v>41699450.149999999</v>
      </c>
      <c r="S9" s="23">
        <v>45802071.770000003</v>
      </c>
    </row>
    <row r="10" spans="1:19" s="19" customFormat="1" ht="24.6" customHeight="1">
      <c r="A10" s="21"/>
      <c r="B10" s="57"/>
      <c r="C10" s="60"/>
      <c r="D10" s="63"/>
      <c r="E10" s="66"/>
      <c r="F10" s="69"/>
      <c r="G10" s="24" t="s">
        <v>25</v>
      </c>
      <c r="H10" s="3">
        <v>52134958.310000002</v>
      </c>
      <c r="I10" s="3">
        <v>51700307.649999999</v>
      </c>
      <c r="J10" s="10">
        <v>54001134.079999998</v>
      </c>
      <c r="K10" s="3">
        <v>50597463.919999801</v>
      </c>
      <c r="L10" s="3">
        <v>54336242.149999499</v>
      </c>
      <c r="M10" s="3">
        <v>63300718.789999999</v>
      </c>
      <c r="N10" s="3">
        <v>55172983.049999997</v>
      </c>
      <c r="O10" s="10">
        <v>56308602.979999997</v>
      </c>
      <c r="P10" s="10">
        <v>243915141.03</v>
      </c>
      <c r="Q10" s="10">
        <v>57109589.479999997</v>
      </c>
      <c r="R10" s="10">
        <v>-132738431.8</v>
      </c>
      <c r="S10" s="25">
        <v>84350766.890000001</v>
      </c>
    </row>
    <row r="11" spans="1:19" s="19" customFormat="1">
      <c r="A11" s="21"/>
      <c r="B11" s="58"/>
      <c r="C11" s="61"/>
      <c r="D11" s="64"/>
      <c r="E11" s="67"/>
      <c r="F11" s="70"/>
      <c r="G11" s="26" t="s">
        <v>26</v>
      </c>
      <c r="H11" s="7">
        <f>IFERROR(H9/H10,"-")</f>
        <v>0.54247991993838807</v>
      </c>
      <c r="I11" s="7">
        <f t="shared" ref="I11:S11" si="0">IFERROR(I9/I10,"-")</f>
        <v>0.53713814273598426</v>
      </c>
      <c r="J11" s="7">
        <f t="shared" si="0"/>
        <v>0.5294985760417571</v>
      </c>
      <c r="K11" s="7">
        <f t="shared" si="0"/>
        <v>0.58973389708184643</v>
      </c>
      <c r="L11" s="7">
        <f t="shared" si="0"/>
        <v>0.60457158353560903</v>
      </c>
      <c r="M11" s="7">
        <f t="shared" si="0"/>
        <v>0.52136011392675685</v>
      </c>
      <c r="N11" s="7">
        <f t="shared" si="0"/>
        <v>0.65395542864344003</v>
      </c>
      <c r="O11" s="7">
        <f t="shared" si="0"/>
        <v>0.65206945523122628</v>
      </c>
      <c r="P11" s="7">
        <f t="shared" si="0"/>
        <v>0.29673606137922337</v>
      </c>
      <c r="Q11" s="7">
        <f t="shared" si="0"/>
        <v>0.66517646556194443</v>
      </c>
      <c r="R11" s="7">
        <f t="shared" si="0"/>
        <v>-0.3141475274683786</v>
      </c>
      <c r="S11" s="8">
        <f t="shared" si="0"/>
        <v>0.54299532130786066</v>
      </c>
    </row>
    <row r="12" spans="1:19" s="19" customFormat="1" ht="3.6" customHeight="1">
      <c r="B12" s="20"/>
    </row>
    <row r="13" spans="1:19" s="19" customFormat="1" ht="30.6" customHeight="1">
      <c r="A13" s="21"/>
      <c r="B13" s="71" t="s">
        <v>27</v>
      </c>
      <c r="C13" s="74" t="s">
        <v>28</v>
      </c>
      <c r="D13" s="77" t="s">
        <v>29</v>
      </c>
      <c r="E13" s="80">
        <v>5.6000000000000001E-2</v>
      </c>
      <c r="F13" s="80">
        <f>IFERROR(IFERROR(SUM(H13:S13)/INDEX(H14:S14,1,MATCH("-",H14:S14,0)-1),SUM(H13:S13)/S14),"-")</f>
        <v>7.5586095392077612E-2</v>
      </c>
      <c r="G13" s="27" t="s">
        <v>30</v>
      </c>
      <c r="H13" s="28">
        <v>13</v>
      </c>
      <c r="I13" s="28">
        <v>17</v>
      </c>
      <c r="J13" s="28">
        <v>23</v>
      </c>
      <c r="K13" s="28">
        <v>15</v>
      </c>
      <c r="L13" s="28">
        <v>17</v>
      </c>
      <c r="M13" s="28">
        <v>6</v>
      </c>
      <c r="N13" s="28">
        <v>19</v>
      </c>
      <c r="O13" s="28">
        <v>20</v>
      </c>
      <c r="P13" s="28">
        <v>19</v>
      </c>
      <c r="Q13" s="28">
        <v>15</v>
      </c>
      <c r="R13" s="28">
        <v>6</v>
      </c>
      <c r="S13" s="29">
        <v>17</v>
      </c>
    </row>
    <row r="14" spans="1:19" s="19" customFormat="1" ht="30.6" customHeight="1">
      <c r="A14" s="21"/>
      <c r="B14" s="72"/>
      <c r="C14" s="75"/>
      <c r="D14" s="78"/>
      <c r="E14" s="81"/>
      <c r="F14" s="81"/>
      <c r="G14" s="27" t="s">
        <v>31</v>
      </c>
      <c r="H14" s="28">
        <v>2155</v>
      </c>
      <c r="I14" s="28">
        <v>2180</v>
      </c>
      <c r="J14" s="28">
        <v>2256</v>
      </c>
      <c r="K14" s="28">
        <v>2266</v>
      </c>
      <c r="L14" s="28">
        <v>2274</v>
      </c>
      <c r="M14" s="28">
        <v>2307</v>
      </c>
      <c r="N14" s="28">
        <v>2306</v>
      </c>
      <c r="O14" s="28">
        <v>2347</v>
      </c>
      <c r="P14" s="28">
        <v>2393</v>
      </c>
      <c r="Q14" s="28">
        <v>2438</v>
      </c>
      <c r="R14" s="28">
        <v>2454</v>
      </c>
      <c r="S14" s="29">
        <v>2474</v>
      </c>
    </row>
    <row r="15" spans="1:19" s="19" customFormat="1">
      <c r="A15" s="21"/>
      <c r="B15" s="73"/>
      <c r="C15" s="76"/>
      <c r="D15" s="79"/>
      <c r="E15" s="82"/>
      <c r="F15" s="82"/>
      <c r="G15" s="30" t="s">
        <v>26</v>
      </c>
      <c r="H15" s="31">
        <f>IFERROR(H13/H14,"-")</f>
        <v>6.0324825986078886E-3</v>
      </c>
      <c r="I15" s="31">
        <f t="shared" ref="I15:S15" si="1">IFERROR(I13/I14,"-")</f>
        <v>7.7981651376146793E-3</v>
      </c>
      <c r="J15" s="31">
        <f t="shared" si="1"/>
        <v>1.0195035460992909E-2</v>
      </c>
      <c r="K15" s="31">
        <f t="shared" si="1"/>
        <v>6.6195939982347752E-3</v>
      </c>
      <c r="L15" s="31">
        <f t="shared" si="1"/>
        <v>7.4758135444151271E-3</v>
      </c>
      <c r="M15" s="31">
        <f t="shared" si="1"/>
        <v>2.6007802340702211E-3</v>
      </c>
      <c r="N15" s="31">
        <f t="shared" si="1"/>
        <v>8.2393755420641802E-3</v>
      </c>
      <c r="O15" s="31">
        <f t="shared" si="1"/>
        <v>8.5215168299957386E-3</v>
      </c>
      <c r="P15" s="31">
        <f t="shared" si="1"/>
        <v>7.9398244880902625E-3</v>
      </c>
      <c r="Q15" s="31">
        <f t="shared" si="1"/>
        <v>6.1525840853158325E-3</v>
      </c>
      <c r="R15" s="31">
        <f t="shared" si="1"/>
        <v>2.4449877750611247E-3</v>
      </c>
      <c r="S15" s="32">
        <f t="shared" si="1"/>
        <v>6.8714632174616003E-3</v>
      </c>
    </row>
    <row r="16" spans="1:19" s="19" customFormat="1" ht="51" customHeight="1">
      <c r="A16" s="21"/>
      <c r="B16" s="71" t="s">
        <v>32</v>
      </c>
      <c r="C16" s="74" t="s">
        <v>33</v>
      </c>
      <c r="D16" s="77" t="s">
        <v>34</v>
      </c>
      <c r="E16" s="80">
        <v>0.76900000000000002</v>
      </c>
      <c r="F16" s="80">
        <f>IFERROR(IFERROR(SUM(H16:S16)/INDEX(H17:S17,1,MATCH("-",H17:S17,0)-1),SUM(H16:S16)/S17),"-")</f>
        <v>1.0784155214227971</v>
      </c>
      <c r="G16" s="27" t="s">
        <v>35</v>
      </c>
      <c r="H16" s="33">
        <v>431</v>
      </c>
      <c r="I16" s="33">
        <v>398</v>
      </c>
      <c r="J16" s="33">
        <v>237</v>
      </c>
      <c r="K16" s="33">
        <v>549</v>
      </c>
      <c r="L16" s="33">
        <v>186</v>
      </c>
      <c r="M16" s="33">
        <v>151</v>
      </c>
      <c r="N16" s="33">
        <v>125</v>
      </c>
      <c r="O16" s="33">
        <v>161</v>
      </c>
      <c r="P16" s="33">
        <v>109</v>
      </c>
      <c r="Q16" s="33">
        <v>174</v>
      </c>
      <c r="R16" s="33">
        <v>112</v>
      </c>
      <c r="S16" s="34">
        <v>35</v>
      </c>
    </row>
    <row r="17" spans="1:19" s="19" customFormat="1" ht="30.95" customHeight="1">
      <c r="A17" s="21"/>
      <c r="B17" s="72"/>
      <c r="C17" s="75"/>
      <c r="D17" s="78"/>
      <c r="E17" s="81"/>
      <c r="F17" s="81"/>
      <c r="G17" s="27" t="s">
        <v>36</v>
      </c>
      <c r="H17" s="35">
        <f>H14</f>
        <v>2155</v>
      </c>
      <c r="I17" s="35">
        <f t="shared" ref="I17:R17" si="2">I14</f>
        <v>2180</v>
      </c>
      <c r="J17" s="35">
        <f t="shared" si="2"/>
        <v>2256</v>
      </c>
      <c r="K17" s="35">
        <f t="shared" si="2"/>
        <v>2266</v>
      </c>
      <c r="L17" s="35">
        <f t="shared" si="2"/>
        <v>2274</v>
      </c>
      <c r="M17" s="35">
        <f t="shared" si="2"/>
        <v>2307</v>
      </c>
      <c r="N17" s="35">
        <f t="shared" si="2"/>
        <v>2306</v>
      </c>
      <c r="O17" s="35">
        <f t="shared" si="2"/>
        <v>2347</v>
      </c>
      <c r="P17" s="35">
        <f t="shared" si="2"/>
        <v>2393</v>
      </c>
      <c r="Q17" s="35">
        <f t="shared" si="2"/>
        <v>2438</v>
      </c>
      <c r="R17" s="35">
        <f t="shared" si="2"/>
        <v>2454</v>
      </c>
      <c r="S17" s="35">
        <v>2474</v>
      </c>
    </row>
    <row r="18" spans="1:19" s="19" customFormat="1">
      <c r="A18" s="21"/>
      <c r="B18" s="73"/>
      <c r="C18" s="76"/>
      <c r="D18" s="79"/>
      <c r="E18" s="82"/>
      <c r="F18" s="82"/>
      <c r="G18" s="30" t="s">
        <v>26</v>
      </c>
      <c r="H18" s="31">
        <f>IFERROR(H16/H17,"-")</f>
        <v>0.2</v>
      </c>
      <c r="I18" s="31">
        <f t="shared" ref="I18:S18" si="3">IFERROR(I16/I17,"-")</f>
        <v>0.18256880733944955</v>
      </c>
      <c r="J18" s="31">
        <f t="shared" si="3"/>
        <v>0.10505319148936171</v>
      </c>
      <c r="K18" s="31">
        <f t="shared" si="3"/>
        <v>0.24227714033539277</v>
      </c>
      <c r="L18" s="31">
        <f t="shared" si="3"/>
        <v>8.1794195250659632E-2</v>
      </c>
      <c r="M18" s="31">
        <f t="shared" si="3"/>
        <v>6.5452969224100557E-2</v>
      </c>
      <c r="N18" s="31">
        <f t="shared" si="3"/>
        <v>5.4206418039895926E-2</v>
      </c>
      <c r="O18" s="31">
        <f t="shared" si="3"/>
        <v>6.8598210481465707E-2</v>
      </c>
      <c r="P18" s="31">
        <f t="shared" si="3"/>
        <v>4.554951943167572E-2</v>
      </c>
      <c r="Q18" s="31">
        <f t="shared" si="3"/>
        <v>7.1369975389663665E-2</v>
      </c>
      <c r="R18" s="31">
        <f t="shared" si="3"/>
        <v>4.5639771801140996E-2</v>
      </c>
      <c r="S18" s="32">
        <f t="shared" si="3"/>
        <v>1.4147130153597413E-2</v>
      </c>
    </row>
    <row r="19" spans="1:19" s="19" customFormat="1" ht="36" customHeight="1">
      <c r="A19" s="21"/>
      <c r="B19" s="71" t="s">
        <v>37</v>
      </c>
      <c r="C19" s="74" t="s">
        <v>38</v>
      </c>
      <c r="D19" s="77" t="s">
        <v>39</v>
      </c>
      <c r="E19" s="80">
        <v>0.21199999999999999</v>
      </c>
      <c r="F19" s="80">
        <f>IFERROR(SUM(H19:S19)/SUM(H20:S20),"-")</f>
        <v>4.48204513715958E-2</v>
      </c>
      <c r="G19" s="27" t="s">
        <v>40</v>
      </c>
      <c r="H19" s="4">
        <v>1665058.96</v>
      </c>
      <c r="I19" s="4">
        <v>1798540.43</v>
      </c>
      <c r="J19" s="11">
        <v>962492.78</v>
      </c>
      <c r="K19" s="4">
        <v>2822409</v>
      </c>
      <c r="L19" s="4">
        <v>1752529.02</v>
      </c>
      <c r="M19" s="4">
        <v>5054098.37</v>
      </c>
      <c r="N19" s="4">
        <v>714734.56</v>
      </c>
      <c r="O19" s="11">
        <v>1393496.66</v>
      </c>
      <c r="P19" s="11">
        <v>1445799.91</v>
      </c>
      <c r="Q19" s="11">
        <v>10003933.52</v>
      </c>
      <c r="R19" s="11">
        <v>2093884.6</v>
      </c>
      <c r="S19" s="36">
        <v>1227626.06</v>
      </c>
    </row>
    <row r="20" spans="1:19" s="19" customFormat="1" ht="25.5" customHeight="1">
      <c r="A20" s="21"/>
      <c r="B20" s="72"/>
      <c r="C20" s="75"/>
      <c r="D20" s="78"/>
      <c r="E20" s="81"/>
      <c r="F20" s="81"/>
      <c r="G20" s="37" t="s">
        <v>25</v>
      </c>
      <c r="H20" s="5">
        <f>IF(H10=0,"-",H10)</f>
        <v>52134958.310000002</v>
      </c>
      <c r="I20" s="5">
        <f t="shared" ref="I20:S20" si="4">IF(I10=0,"-",I10)</f>
        <v>51700307.649999999</v>
      </c>
      <c r="J20" s="5">
        <f t="shared" si="4"/>
        <v>54001134.079999998</v>
      </c>
      <c r="K20" s="5">
        <f t="shared" si="4"/>
        <v>50597463.919999801</v>
      </c>
      <c r="L20" s="5">
        <f t="shared" si="4"/>
        <v>54336242.149999499</v>
      </c>
      <c r="M20" s="5">
        <f t="shared" si="4"/>
        <v>63300718.789999999</v>
      </c>
      <c r="N20" s="5">
        <f t="shared" si="4"/>
        <v>55172983.049999997</v>
      </c>
      <c r="O20" s="5">
        <f t="shared" si="4"/>
        <v>56308602.979999997</v>
      </c>
      <c r="P20" s="5">
        <f t="shared" si="4"/>
        <v>243915141.03</v>
      </c>
      <c r="Q20" s="5">
        <f t="shared" si="4"/>
        <v>57109589.479999997</v>
      </c>
      <c r="R20" s="5">
        <f t="shared" si="4"/>
        <v>-132738431.8</v>
      </c>
      <c r="S20" s="6">
        <f t="shared" si="4"/>
        <v>84350766.890000001</v>
      </c>
    </row>
    <row r="21" spans="1:19" s="19" customFormat="1">
      <c r="A21" s="21"/>
      <c r="B21" s="72"/>
      <c r="C21" s="76"/>
      <c r="D21" s="79"/>
      <c r="E21" s="82"/>
      <c r="F21" s="82"/>
      <c r="G21" s="30" t="s">
        <v>26</v>
      </c>
      <c r="H21" s="31">
        <f>IFERROR(H19/H20,"-")</f>
        <v>3.1937475620472972E-2</v>
      </c>
      <c r="I21" s="31">
        <f t="shared" ref="I21:S21" si="5">IFERROR(I19/I20,"-")</f>
        <v>3.4787809043144061E-2</v>
      </c>
      <c r="J21" s="31">
        <f t="shared" si="5"/>
        <v>1.7823566049078057E-2</v>
      </c>
      <c r="K21" s="31">
        <f t="shared" si="5"/>
        <v>5.5781629776198695E-2</v>
      </c>
      <c r="L21" s="31">
        <f t="shared" si="5"/>
        <v>3.2253408602715014E-2</v>
      </c>
      <c r="M21" s="31">
        <f t="shared" si="5"/>
        <v>7.9842669508492642E-2</v>
      </c>
      <c r="N21" s="31">
        <f t="shared" si="5"/>
        <v>1.2954430239022577E-2</v>
      </c>
      <c r="O21" s="31">
        <f t="shared" si="5"/>
        <v>2.4747491258040086E-2</v>
      </c>
      <c r="P21" s="31">
        <f t="shared" si="5"/>
        <v>5.92747093884662E-3</v>
      </c>
      <c r="Q21" s="31">
        <f t="shared" si="5"/>
        <v>0.17517081826517797</v>
      </c>
      <c r="R21" s="31">
        <f t="shared" si="5"/>
        <v>-1.5774516630985242E-2</v>
      </c>
      <c r="S21" s="32">
        <f t="shared" si="5"/>
        <v>1.4553822155534406E-2</v>
      </c>
    </row>
    <row r="22" spans="1:19" s="19" customFormat="1" ht="38.450000000000003" customHeight="1">
      <c r="A22" s="21"/>
      <c r="B22" s="72"/>
      <c r="C22" s="74" t="s">
        <v>41</v>
      </c>
      <c r="D22" s="77" t="s">
        <v>42</v>
      </c>
      <c r="E22" s="80">
        <v>0.113</v>
      </c>
      <c r="F22" s="80">
        <f>IFERROR(SUM(H22:S22)/SUM(H23:S23),"-")</f>
        <v>2.2324513201021367E-2</v>
      </c>
      <c r="G22" s="27" t="s">
        <v>43</v>
      </c>
      <c r="H22" s="4">
        <v>973358.02</v>
      </c>
      <c r="I22" s="4">
        <v>1188426.68</v>
      </c>
      <c r="J22" s="11">
        <v>1015357.19</v>
      </c>
      <c r="K22" s="4">
        <v>1292323.94</v>
      </c>
      <c r="L22" s="4">
        <v>1017456.05</v>
      </c>
      <c r="M22" s="4">
        <v>1104503.57</v>
      </c>
      <c r="N22" s="4">
        <v>1008981.61</v>
      </c>
      <c r="O22" s="11">
        <v>929171.03</v>
      </c>
      <c r="P22" s="11">
        <v>1212163.04</v>
      </c>
      <c r="Q22" s="11">
        <v>2105708.36</v>
      </c>
      <c r="R22" s="11">
        <v>1578152.59</v>
      </c>
      <c r="S22" s="36">
        <v>1982542</v>
      </c>
    </row>
    <row r="23" spans="1:19" s="19" customFormat="1" ht="23.45" customHeight="1">
      <c r="A23" s="21"/>
      <c r="B23" s="72"/>
      <c r="C23" s="75"/>
      <c r="D23" s="78"/>
      <c r="E23" s="81"/>
      <c r="F23" s="81"/>
      <c r="G23" s="37" t="s">
        <v>25</v>
      </c>
      <c r="H23" s="5">
        <f>IF(H10=0,"-",H10)</f>
        <v>52134958.310000002</v>
      </c>
      <c r="I23" s="5">
        <f t="shared" ref="I23:S23" si="6">IF(I10=0,"-",I10)</f>
        <v>51700307.649999999</v>
      </c>
      <c r="J23" s="5">
        <f t="shared" si="6"/>
        <v>54001134.079999998</v>
      </c>
      <c r="K23" s="5">
        <f t="shared" si="6"/>
        <v>50597463.919999801</v>
      </c>
      <c r="L23" s="5">
        <f t="shared" si="6"/>
        <v>54336242.149999499</v>
      </c>
      <c r="M23" s="5">
        <f t="shared" si="6"/>
        <v>63300718.789999999</v>
      </c>
      <c r="N23" s="5">
        <f t="shared" si="6"/>
        <v>55172983.049999997</v>
      </c>
      <c r="O23" s="5">
        <f t="shared" si="6"/>
        <v>56308602.979999997</v>
      </c>
      <c r="P23" s="5">
        <f t="shared" si="6"/>
        <v>243915141.03</v>
      </c>
      <c r="Q23" s="5">
        <f t="shared" si="6"/>
        <v>57109589.479999997</v>
      </c>
      <c r="R23" s="5">
        <f t="shared" si="6"/>
        <v>-132738431.8</v>
      </c>
      <c r="S23" s="6">
        <f t="shared" si="6"/>
        <v>84350766.890000001</v>
      </c>
    </row>
    <row r="24" spans="1:19" s="19" customFormat="1" ht="14.45" customHeight="1">
      <c r="A24" s="21"/>
      <c r="B24" s="73"/>
      <c r="C24" s="76"/>
      <c r="D24" s="79"/>
      <c r="E24" s="82"/>
      <c r="F24" s="82"/>
      <c r="G24" s="30" t="s">
        <v>26</v>
      </c>
      <c r="H24" s="31">
        <f>IFERROR(H22/H23,"-")</f>
        <v>1.8669968319765595E-2</v>
      </c>
      <c r="I24" s="31">
        <f t="shared" ref="I24:S24" si="7">IFERROR(I22/I23,"-")</f>
        <v>2.2986839615063683E-2</v>
      </c>
      <c r="J24" s="31">
        <f t="shared" si="7"/>
        <v>1.8802516045233395E-2</v>
      </c>
      <c r="K24" s="31">
        <f t="shared" si="7"/>
        <v>2.5541278947168327E-2</v>
      </c>
      <c r="L24" s="31">
        <f t="shared" si="7"/>
        <v>1.872518248853559E-2</v>
      </c>
      <c r="M24" s="31">
        <f t="shared" si="7"/>
        <v>1.7448515453105492E-2</v>
      </c>
      <c r="N24" s="31">
        <f t="shared" si="7"/>
        <v>1.8287602993762725E-2</v>
      </c>
      <c r="O24" s="31">
        <f t="shared" si="7"/>
        <v>1.650140441825609E-2</v>
      </c>
      <c r="P24" s="31">
        <f t="shared" si="7"/>
        <v>4.9696096555601347E-3</v>
      </c>
      <c r="Q24" s="31">
        <f t="shared" si="7"/>
        <v>3.687136222083031E-2</v>
      </c>
      <c r="R24" s="31">
        <f t="shared" si="7"/>
        <v>-1.1889191160385549E-2</v>
      </c>
      <c r="S24" s="32">
        <f t="shared" si="7"/>
        <v>2.3503544461965471E-2</v>
      </c>
    </row>
    <row r="25" spans="1:19" s="19" customFormat="1" ht="51" customHeight="1">
      <c r="A25" s="21"/>
      <c r="B25" s="71" t="s">
        <v>44</v>
      </c>
      <c r="C25" s="74" t="s">
        <v>45</v>
      </c>
      <c r="D25" s="77" t="s">
        <v>46</v>
      </c>
      <c r="E25" s="80">
        <v>2.1000000000000001E-2</v>
      </c>
      <c r="F25" s="80">
        <f>IFERROR(SUM(H25:S25)/SUM(H26:S26),"-")</f>
        <v>3.4521221099731429E-2</v>
      </c>
      <c r="G25" s="27" t="s">
        <v>47</v>
      </c>
      <c r="H25" s="4">
        <v>3144561.06</v>
      </c>
      <c r="I25" s="4">
        <v>760539.7</v>
      </c>
      <c r="J25" s="11">
        <v>965261.52</v>
      </c>
      <c r="K25" s="4">
        <v>984558.60999999905</v>
      </c>
      <c r="L25" s="4">
        <v>1785207.32</v>
      </c>
      <c r="M25" s="4">
        <v>1786427.15</v>
      </c>
      <c r="N25" s="4">
        <v>4266928.2</v>
      </c>
      <c r="O25" s="11">
        <v>1330372.8999999999</v>
      </c>
      <c r="P25" s="11">
        <v>1011069.81</v>
      </c>
      <c r="Q25" s="11">
        <v>1983032.39</v>
      </c>
      <c r="R25" s="11">
        <v>1193372.3700000001</v>
      </c>
      <c r="S25" s="36">
        <v>4614852.49</v>
      </c>
    </row>
    <row r="26" spans="1:19" s="19" customFormat="1" ht="23.45" customHeight="1">
      <c r="A26" s="21"/>
      <c r="B26" s="72"/>
      <c r="C26" s="75"/>
      <c r="D26" s="78"/>
      <c r="E26" s="81"/>
      <c r="F26" s="81"/>
      <c r="G26" s="27" t="s">
        <v>48</v>
      </c>
      <c r="H26" s="5">
        <f t="shared" ref="H26:S26" si="8">IF(H10=0,"-",H10)</f>
        <v>52134958.310000002</v>
      </c>
      <c r="I26" s="5">
        <f t="shared" si="8"/>
        <v>51700307.649999999</v>
      </c>
      <c r="J26" s="5">
        <f t="shared" si="8"/>
        <v>54001134.079999998</v>
      </c>
      <c r="K26" s="5">
        <f>IF(K10=0,"-",K10)</f>
        <v>50597463.919999801</v>
      </c>
      <c r="L26" s="5">
        <f t="shared" si="8"/>
        <v>54336242.149999499</v>
      </c>
      <c r="M26" s="5">
        <f t="shared" si="8"/>
        <v>63300718.789999999</v>
      </c>
      <c r="N26" s="5">
        <f t="shared" si="8"/>
        <v>55172983.049999997</v>
      </c>
      <c r="O26" s="5">
        <f t="shared" si="8"/>
        <v>56308602.979999997</v>
      </c>
      <c r="P26" s="5">
        <f t="shared" si="8"/>
        <v>243915141.03</v>
      </c>
      <c r="Q26" s="5">
        <f t="shared" si="8"/>
        <v>57109589.479999997</v>
      </c>
      <c r="R26" s="5">
        <f t="shared" si="8"/>
        <v>-132738431.8</v>
      </c>
      <c r="S26" s="6">
        <f t="shared" si="8"/>
        <v>84350766.890000001</v>
      </c>
    </row>
    <row r="27" spans="1:19" s="19" customFormat="1">
      <c r="A27" s="21"/>
      <c r="B27" s="72"/>
      <c r="C27" s="76"/>
      <c r="D27" s="79"/>
      <c r="E27" s="82"/>
      <c r="F27" s="82"/>
      <c r="G27" s="30" t="s">
        <v>26</v>
      </c>
      <c r="H27" s="31">
        <f>IFERROR(H25/H26,"-")</f>
        <v>6.031578737057975E-2</v>
      </c>
      <c r="I27" s="31">
        <f t="shared" ref="I27:S27" si="9">IFERROR(I25/I26,"-")</f>
        <v>1.471054495746313E-2</v>
      </c>
      <c r="J27" s="31">
        <f t="shared" si="9"/>
        <v>1.7874837935255454E-2</v>
      </c>
      <c r="K27" s="31">
        <f t="shared" si="9"/>
        <v>1.9458655310406376E-2</v>
      </c>
      <c r="L27" s="31">
        <f t="shared" si="9"/>
        <v>3.285481750967971E-2</v>
      </c>
      <c r="M27" s="31">
        <f t="shared" si="9"/>
        <v>2.8221277485433748E-2</v>
      </c>
      <c r="N27" s="31">
        <f t="shared" si="9"/>
        <v>7.7337275675907119E-2</v>
      </c>
      <c r="O27" s="31">
        <f t="shared" si="9"/>
        <v>2.3626459006140309E-2</v>
      </c>
      <c r="P27" s="31">
        <f t="shared" si="9"/>
        <v>4.14517034789425E-3</v>
      </c>
      <c r="Q27" s="31">
        <f t="shared" si="9"/>
        <v>3.4723282167777897E-2</v>
      </c>
      <c r="R27" s="31">
        <f t="shared" si="9"/>
        <v>-8.990405821564032E-3</v>
      </c>
      <c r="S27" s="32">
        <f t="shared" si="9"/>
        <v>5.4710261212184697E-2</v>
      </c>
    </row>
    <row r="28" spans="1:19" s="19" customFormat="1" ht="3.6" customHeight="1">
      <c r="B28" s="20"/>
    </row>
    <row r="29" spans="1:19" ht="38.1" customHeight="1">
      <c r="A29" s="13"/>
      <c r="B29" s="83" t="s">
        <v>49</v>
      </c>
      <c r="C29" s="86" t="s">
        <v>50</v>
      </c>
      <c r="D29" s="89" t="s">
        <v>51</v>
      </c>
      <c r="E29" s="92">
        <v>0.66600000000000004</v>
      </c>
      <c r="F29" s="92">
        <f>IFERROR(IFERROR(((SUM(H29:S29)/100)+SUM(H30:S30))/INDEX(H31:S31,1,MATCH("-",H31:S31,0)-1),((SUM(H29:S29)/100)+SUM(H30:S30))/S31),"-")</f>
        <v>2.0181504599211562</v>
      </c>
      <c r="G29" s="38" t="s">
        <v>52</v>
      </c>
      <c r="H29" s="39">
        <v>127600</v>
      </c>
      <c r="I29" s="39">
        <v>127200</v>
      </c>
      <c r="J29" s="39">
        <v>148400</v>
      </c>
      <c r="K29" s="39">
        <v>120000</v>
      </c>
      <c r="L29" s="39">
        <v>126400</v>
      </c>
      <c r="M29" s="39">
        <v>109200</v>
      </c>
      <c r="N29" s="39">
        <v>116800</v>
      </c>
      <c r="O29" s="39">
        <v>132400</v>
      </c>
      <c r="P29" s="39">
        <v>143200</v>
      </c>
      <c r="Q29" s="39">
        <v>155600</v>
      </c>
      <c r="R29" s="39">
        <v>144400</v>
      </c>
      <c r="S29" s="40">
        <v>148800</v>
      </c>
    </row>
    <row r="30" spans="1:19" ht="38.1" customHeight="1">
      <c r="A30" s="13"/>
      <c r="B30" s="84"/>
      <c r="C30" s="87"/>
      <c r="D30" s="90"/>
      <c r="E30" s="93"/>
      <c r="F30" s="93"/>
      <c r="G30" s="38" t="s">
        <v>53</v>
      </c>
      <c r="H30" s="39">
        <v>491</v>
      </c>
      <c r="I30" s="39">
        <v>485</v>
      </c>
      <c r="J30" s="39">
        <v>573</v>
      </c>
      <c r="K30" s="39">
        <v>1704</v>
      </c>
      <c r="L30" s="39">
        <v>629</v>
      </c>
      <c r="M30" s="39">
        <v>585</v>
      </c>
      <c r="N30" s="39">
        <v>743</v>
      </c>
      <c r="O30" s="39">
        <v>488</v>
      </c>
      <c r="P30" s="39">
        <v>779</v>
      </c>
      <c r="Q30" s="39">
        <v>758</v>
      </c>
      <c r="R30" s="39">
        <v>696</v>
      </c>
      <c r="S30" s="40">
        <v>642</v>
      </c>
    </row>
    <row r="31" spans="1:19" ht="36.950000000000003" customHeight="1">
      <c r="A31" s="13"/>
      <c r="B31" s="84"/>
      <c r="C31" s="87"/>
      <c r="D31" s="90"/>
      <c r="E31" s="93"/>
      <c r="F31" s="93"/>
      <c r="G31" s="38" t="s">
        <v>54</v>
      </c>
      <c r="H31" s="39">
        <v>12176</v>
      </c>
      <c r="I31" s="39">
        <v>12176</v>
      </c>
      <c r="J31" s="39">
        <v>12176</v>
      </c>
      <c r="K31" s="39">
        <v>12176</v>
      </c>
      <c r="L31" s="39">
        <v>12176</v>
      </c>
      <c r="M31" s="39">
        <v>12176</v>
      </c>
      <c r="N31" s="39">
        <v>12176</v>
      </c>
      <c r="O31" s="39">
        <v>12176</v>
      </c>
      <c r="P31" s="39">
        <v>12176</v>
      </c>
      <c r="Q31" s="39">
        <v>12176</v>
      </c>
      <c r="R31" s="39">
        <v>12176</v>
      </c>
      <c r="S31" s="40">
        <v>12176</v>
      </c>
    </row>
    <row r="32" spans="1:19">
      <c r="A32" s="13"/>
      <c r="B32" s="85"/>
      <c r="C32" s="88"/>
      <c r="D32" s="91"/>
      <c r="E32" s="94"/>
      <c r="F32" s="94"/>
      <c r="G32" s="41" t="s">
        <v>55</v>
      </c>
      <c r="H32" s="42">
        <f>IFERROR(((H29/100)+H30)/H31,"-")</f>
        <v>0.1451215505913272</v>
      </c>
      <c r="I32" s="42">
        <f t="shared" ref="I32:S32" si="10">IFERROR(((I29/100)+I30)/I31,"-")</f>
        <v>0.14430026281208935</v>
      </c>
      <c r="J32" s="42">
        <f t="shared" si="10"/>
        <v>0.1689388961892247</v>
      </c>
      <c r="K32" s="42">
        <f t="shared" si="10"/>
        <v>0.23850197109067017</v>
      </c>
      <c r="L32" s="42">
        <f t="shared" si="10"/>
        <v>0.15546977660972405</v>
      </c>
      <c r="M32" s="42">
        <f t="shared" si="10"/>
        <v>0.13772996057818659</v>
      </c>
      <c r="N32" s="42">
        <f t="shared" si="10"/>
        <v>0.15694809461235218</v>
      </c>
      <c r="O32" s="42">
        <f t="shared" si="10"/>
        <v>0.1488173455978975</v>
      </c>
      <c r="P32" s="42">
        <f t="shared" si="10"/>
        <v>0.18158672798948752</v>
      </c>
      <c r="Q32" s="42">
        <f t="shared" si="10"/>
        <v>0.19004599211563733</v>
      </c>
      <c r="R32" s="42">
        <f t="shared" si="10"/>
        <v>0.17575558475689881</v>
      </c>
      <c r="S32" s="43">
        <f t="shared" si="10"/>
        <v>0.17493429697766097</v>
      </c>
    </row>
    <row r="33" spans="1:19" ht="38.1" customHeight="1">
      <c r="A33" s="13"/>
      <c r="B33" s="83" t="s">
        <v>56</v>
      </c>
      <c r="C33" s="86" t="s">
        <v>57</v>
      </c>
      <c r="D33" s="89" t="s">
        <v>58</v>
      </c>
      <c r="E33" s="105">
        <v>0.77600000000000002</v>
      </c>
      <c r="F33" s="108">
        <f>IFERROR(SUM(H33:S33)/SUM(H34:S34),"-")</f>
        <v>0.83333333333333337</v>
      </c>
      <c r="G33" s="38" t="s">
        <v>59</v>
      </c>
      <c r="H33" s="39">
        <v>1</v>
      </c>
      <c r="I33" s="39">
        <v>0</v>
      </c>
      <c r="J33" s="39">
        <v>1</v>
      </c>
      <c r="K33" s="39">
        <v>2</v>
      </c>
      <c r="L33" s="39">
        <v>3</v>
      </c>
      <c r="M33" s="39">
        <v>0</v>
      </c>
      <c r="N33" s="39">
        <v>0</v>
      </c>
      <c r="O33" s="39">
        <v>0</v>
      </c>
      <c r="P33" s="39">
        <v>0</v>
      </c>
      <c r="Q33" s="39">
        <v>1</v>
      </c>
      <c r="R33" s="39">
        <v>2</v>
      </c>
      <c r="S33" s="40">
        <v>0</v>
      </c>
    </row>
    <row r="34" spans="1:19" ht="36.950000000000003" customHeight="1">
      <c r="A34" s="13"/>
      <c r="B34" s="84"/>
      <c r="C34" s="87"/>
      <c r="D34" s="90"/>
      <c r="E34" s="106"/>
      <c r="F34" s="109"/>
      <c r="G34" s="38" t="s">
        <v>60</v>
      </c>
      <c r="H34" s="39">
        <v>1</v>
      </c>
      <c r="I34" s="39">
        <v>0</v>
      </c>
      <c r="J34" s="39">
        <v>1</v>
      </c>
      <c r="K34" s="39">
        <v>3</v>
      </c>
      <c r="L34" s="39">
        <v>2</v>
      </c>
      <c r="M34" s="39">
        <v>0</v>
      </c>
      <c r="N34" s="39">
        <v>0</v>
      </c>
      <c r="O34" s="39">
        <v>1</v>
      </c>
      <c r="P34" s="39">
        <v>1</v>
      </c>
      <c r="Q34" s="39">
        <v>0</v>
      </c>
      <c r="R34" s="39">
        <v>3</v>
      </c>
      <c r="S34" s="40">
        <v>0</v>
      </c>
    </row>
    <row r="35" spans="1:19">
      <c r="A35" s="13"/>
      <c r="B35" s="104"/>
      <c r="C35" s="88"/>
      <c r="D35" s="91"/>
      <c r="E35" s="107"/>
      <c r="F35" s="110"/>
      <c r="G35" s="41" t="s">
        <v>26</v>
      </c>
      <c r="H35" s="44">
        <f t="shared" ref="H35:S35" si="11">IFERROR(H33/H34,"-")</f>
        <v>1</v>
      </c>
      <c r="I35" s="44" t="str">
        <f t="shared" si="11"/>
        <v>-</v>
      </c>
      <c r="J35" s="44">
        <f t="shared" si="11"/>
        <v>1</v>
      </c>
      <c r="K35" s="44">
        <f t="shared" si="11"/>
        <v>0.66666666666666663</v>
      </c>
      <c r="L35" s="44">
        <f t="shared" si="11"/>
        <v>1.5</v>
      </c>
      <c r="M35" s="44" t="str">
        <f t="shared" si="11"/>
        <v>-</v>
      </c>
      <c r="N35" s="44" t="str">
        <f t="shared" si="11"/>
        <v>-</v>
      </c>
      <c r="O35" s="44">
        <f t="shared" si="11"/>
        <v>0</v>
      </c>
      <c r="P35" s="44">
        <f t="shared" si="11"/>
        <v>0</v>
      </c>
      <c r="Q35" s="44" t="str">
        <f t="shared" si="11"/>
        <v>-</v>
      </c>
      <c r="R35" s="44">
        <f t="shared" si="11"/>
        <v>0.66666666666666663</v>
      </c>
      <c r="S35" s="45" t="str">
        <f t="shared" si="11"/>
        <v>-</v>
      </c>
    </row>
    <row r="36" spans="1:19" s="19" customFormat="1" ht="5.0999999999999996" customHeight="1">
      <c r="B36" s="20"/>
    </row>
    <row r="37" spans="1:19" ht="36.6" hidden="1" customHeight="1">
      <c r="A37" s="13"/>
      <c r="B37" s="95" t="s">
        <v>61</v>
      </c>
      <c r="C37" s="98" t="s">
        <v>62</v>
      </c>
      <c r="D37" s="101" t="s">
        <v>63</v>
      </c>
      <c r="E37" s="101" t="s">
        <v>26</v>
      </c>
      <c r="F37" s="101" t="s">
        <v>64</v>
      </c>
      <c r="G37" s="46" t="s">
        <v>65</v>
      </c>
      <c r="H37" s="47" t="s">
        <v>66</v>
      </c>
      <c r="I37" s="47" t="s">
        <v>66</v>
      </c>
      <c r="J37" s="47" t="s">
        <v>66</v>
      </c>
      <c r="K37" s="47" t="s">
        <v>66</v>
      </c>
      <c r="L37" s="47" t="s">
        <v>66</v>
      </c>
      <c r="M37" s="47" t="s">
        <v>66</v>
      </c>
      <c r="N37" s="47" t="s">
        <v>66</v>
      </c>
      <c r="O37" s="47" t="s">
        <v>66</v>
      </c>
      <c r="P37" s="47" t="s">
        <v>66</v>
      </c>
      <c r="Q37" s="47" t="s">
        <v>66</v>
      </c>
      <c r="R37" s="47" t="s">
        <v>66</v>
      </c>
      <c r="S37" s="48" t="s">
        <v>66</v>
      </c>
    </row>
    <row r="38" spans="1:19" ht="18.600000000000001" hidden="1" customHeight="1">
      <c r="A38" s="13"/>
      <c r="B38" s="96"/>
      <c r="C38" s="99"/>
      <c r="D38" s="102"/>
      <c r="E38" s="102"/>
      <c r="F38" s="102"/>
      <c r="G38" s="46" t="s">
        <v>67</v>
      </c>
      <c r="H38" s="47" t="s">
        <v>66</v>
      </c>
      <c r="I38" s="47" t="s">
        <v>66</v>
      </c>
      <c r="J38" s="47" t="s">
        <v>66</v>
      </c>
      <c r="K38" s="47" t="s">
        <v>66</v>
      </c>
      <c r="L38" s="47" t="s">
        <v>66</v>
      </c>
      <c r="M38" s="47" t="s">
        <v>66</v>
      </c>
      <c r="N38" s="47" t="s">
        <v>66</v>
      </c>
      <c r="O38" s="47" t="s">
        <v>66</v>
      </c>
      <c r="P38" s="47" t="s">
        <v>66</v>
      </c>
      <c r="Q38" s="47" t="s">
        <v>66</v>
      </c>
      <c r="R38" s="47" t="s">
        <v>66</v>
      </c>
      <c r="S38" s="48" t="s">
        <v>66</v>
      </c>
    </row>
    <row r="39" spans="1:19" ht="14.45" hidden="1" customHeight="1">
      <c r="A39" s="13"/>
      <c r="B39" s="97"/>
      <c r="C39" s="100"/>
      <c r="D39" s="103"/>
      <c r="E39" s="103"/>
      <c r="F39" s="103"/>
      <c r="G39" s="49" t="s">
        <v>26</v>
      </c>
      <c r="H39" s="50" t="s">
        <v>66</v>
      </c>
      <c r="I39" s="50" t="s">
        <v>66</v>
      </c>
      <c r="J39" s="50" t="s">
        <v>66</v>
      </c>
      <c r="K39" s="50" t="s">
        <v>66</v>
      </c>
      <c r="L39" s="50" t="s">
        <v>66</v>
      </c>
      <c r="M39" s="50" t="s">
        <v>66</v>
      </c>
      <c r="N39" s="50" t="s">
        <v>66</v>
      </c>
      <c r="O39" s="50" t="s">
        <v>66</v>
      </c>
      <c r="P39" s="50" t="s">
        <v>66</v>
      </c>
      <c r="Q39" s="50" t="s">
        <v>66</v>
      </c>
      <c r="R39" s="50" t="s">
        <v>66</v>
      </c>
      <c r="S39" s="51" t="s">
        <v>66</v>
      </c>
    </row>
  </sheetData>
  <sheetProtection algorithmName="SHA-512" hashValue="J1kS5Nd02sSBOIjJgfXkSplygAmJ0/lHfJmCOAm3Qlyuzme804qnt5jpbcYFWICIi/3p1Afo2xuPXmUwIQHLnA==" saltValue="UJ5aMJlaClmrHnZkYs1MHQ==" spinCount="100000" sheet="1" objects="1" scenarios="1"/>
  <mergeCells count="47">
    <mergeCell ref="B33:B35"/>
    <mergeCell ref="C33:C35"/>
    <mergeCell ref="D33:D35"/>
    <mergeCell ref="E33:E35"/>
    <mergeCell ref="F33:F35"/>
    <mergeCell ref="B37:B39"/>
    <mergeCell ref="C37:C39"/>
    <mergeCell ref="D37:D39"/>
    <mergeCell ref="E37:E39"/>
    <mergeCell ref="F37:F39"/>
    <mergeCell ref="F22:F24"/>
    <mergeCell ref="F19:F21"/>
    <mergeCell ref="B29:B32"/>
    <mergeCell ref="C29:C32"/>
    <mergeCell ref="D29:D32"/>
    <mergeCell ref="E29:E32"/>
    <mergeCell ref="F29:F32"/>
    <mergeCell ref="B25:B27"/>
    <mergeCell ref="C25:C27"/>
    <mergeCell ref="D25:D27"/>
    <mergeCell ref="E25:E27"/>
    <mergeCell ref="F25:F27"/>
    <mergeCell ref="B19:B24"/>
    <mergeCell ref="C19:C21"/>
    <mergeCell ref="D19:D21"/>
    <mergeCell ref="E19:E21"/>
    <mergeCell ref="C22:C24"/>
    <mergeCell ref="D22:D24"/>
    <mergeCell ref="E22:E24"/>
    <mergeCell ref="B13:B15"/>
    <mergeCell ref="C13:C15"/>
    <mergeCell ref="D13:D15"/>
    <mergeCell ref="E13:E15"/>
    <mergeCell ref="F13:F15"/>
    <mergeCell ref="B16:B18"/>
    <mergeCell ref="C16:C18"/>
    <mergeCell ref="D16:D18"/>
    <mergeCell ref="E16:E18"/>
    <mergeCell ref="F16:F18"/>
    <mergeCell ref="B2:S3"/>
    <mergeCell ref="B4:S5"/>
    <mergeCell ref="B6:D6"/>
    <mergeCell ref="B9:B11"/>
    <mergeCell ref="C9:C11"/>
    <mergeCell ref="D9:D11"/>
    <mergeCell ref="E9:E11"/>
    <mergeCell ref="F9:F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3"/>
  <sheetViews>
    <sheetView zoomScale="80" zoomScaleNormal="80" workbookViewId="0">
      <selection activeCell="A3" sqref="A3"/>
    </sheetView>
  </sheetViews>
  <sheetFormatPr defaultRowHeight="14.45"/>
  <sheetData>
    <row r="1" spans="1:2">
      <c r="A1" t="s">
        <v>68</v>
      </c>
      <c r="B1" t="s">
        <v>69</v>
      </c>
    </row>
    <row r="2" spans="1:2">
      <c r="A2" t="s">
        <v>70</v>
      </c>
      <c r="B2" s="1">
        <v>27</v>
      </c>
    </row>
    <row r="3" spans="1:2">
      <c r="A3" t="s">
        <v>71</v>
      </c>
      <c r="B3" s="1">
        <v>1</v>
      </c>
    </row>
    <row r="4" spans="1:2">
      <c r="A4" t="s">
        <v>72</v>
      </c>
      <c r="B4" s="1">
        <v>20</v>
      </c>
    </row>
    <row r="5" spans="1:2">
      <c r="A5" t="s">
        <v>73</v>
      </c>
      <c r="B5" s="1">
        <v>2</v>
      </c>
    </row>
    <row r="6" spans="1:2">
      <c r="A6" t="s">
        <v>74</v>
      </c>
      <c r="B6" s="1">
        <v>21</v>
      </c>
    </row>
    <row r="7" spans="1:2">
      <c r="A7" t="s">
        <v>75</v>
      </c>
      <c r="B7" s="1">
        <v>28</v>
      </c>
    </row>
    <row r="8" spans="1:2">
      <c r="A8" t="s">
        <v>76</v>
      </c>
      <c r="B8" s="1">
        <v>3</v>
      </c>
    </row>
    <row r="9" spans="1:2">
      <c r="A9" t="s">
        <v>77</v>
      </c>
      <c r="B9" s="1">
        <v>31</v>
      </c>
    </row>
    <row r="10" spans="1:2">
      <c r="A10" t="s">
        <v>78</v>
      </c>
      <c r="B10" s="1">
        <v>4</v>
      </c>
    </row>
    <row r="11" spans="1:2">
      <c r="A11" t="s">
        <v>79</v>
      </c>
      <c r="B11" s="1">
        <v>24</v>
      </c>
    </row>
    <row r="12" spans="1:2">
      <c r="A12" t="s">
        <v>80</v>
      </c>
      <c r="B12" s="1">
        <v>5</v>
      </c>
    </row>
    <row r="13" spans="1:2">
      <c r="A13" t="s">
        <v>81</v>
      </c>
      <c r="B13" s="1">
        <v>6</v>
      </c>
    </row>
    <row r="14" spans="1:2">
      <c r="A14" t="s">
        <v>82</v>
      </c>
      <c r="B14" s="1">
        <v>7</v>
      </c>
    </row>
    <row r="15" spans="1:2">
      <c r="A15" t="s">
        <v>83</v>
      </c>
      <c r="B15" s="1">
        <v>23</v>
      </c>
    </row>
    <row r="16" spans="1:2">
      <c r="A16" t="s">
        <v>84</v>
      </c>
      <c r="B16" s="1">
        <v>8</v>
      </c>
    </row>
    <row r="17" spans="1:2">
      <c r="A17" t="s">
        <v>85</v>
      </c>
      <c r="B17" s="1">
        <v>30</v>
      </c>
    </row>
    <row r="18" spans="1:2">
      <c r="A18" t="s">
        <v>86</v>
      </c>
      <c r="B18" s="1">
        <v>29</v>
      </c>
    </row>
    <row r="19" spans="1:2">
      <c r="A19" t="s">
        <v>87</v>
      </c>
      <c r="B19" s="1">
        <v>9</v>
      </c>
    </row>
    <row r="20" spans="1:2">
      <c r="A20" t="s">
        <v>88</v>
      </c>
      <c r="B20" s="1">
        <v>10</v>
      </c>
    </row>
    <row r="21" spans="1:2">
      <c r="A21" t="s">
        <v>89</v>
      </c>
      <c r="B21" s="1">
        <v>11</v>
      </c>
    </row>
    <row r="22" spans="1:2">
      <c r="A22" t="s">
        <v>90</v>
      </c>
      <c r="B22" s="1">
        <v>12</v>
      </c>
    </row>
    <row r="23" spans="1:2">
      <c r="A23" t="s">
        <v>91</v>
      </c>
      <c r="B23" s="1">
        <v>13</v>
      </c>
    </row>
    <row r="24" spans="1:2">
      <c r="A24" t="s">
        <v>92</v>
      </c>
      <c r="B24" s="1">
        <v>22</v>
      </c>
    </row>
    <row r="25" spans="1:2">
      <c r="A25" t="s">
        <v>93</v>
      </c>
      <c r="B25" s="1">
        <v>14</v>
      </c>
    </row>
    <row r="26" spans="1:2">
      <c r="A26" t="s">
        <v>94</v>
      </c>
      <c r="B26" s="1">
        <v>26</v>
      </c>
    </row>
    <row r="27" spans="1:2">
      <c r="A27" t="s">
        <v>95</v>
      </c>
      <c r="B27" s="1">
        <v>15</v>
      </c>
    </row>
    <row r="28" spans="1:2">
      <c r="A28" t="s">
        <v>96</v>
      </c>
      <c r="B28" s="1">
        <v>16</v>
      </c>
    </row>
    <row r="29" spans="1:2">
      <c r="A29" t="s">
        <v>97</v>
      </c>
      <c r="B29" s="1">
        <v>17</v>
      </c>
    </row>
    <row r="30" spans="1:2">
      <c r="A30" t="s">
        <v>98</v>
      </c>
      <c r="B30" s="1">
        <v>18</v>
      </c>
    </row>
    <row r="31" spans="1:2">
      <c r="A31" t="s">
        <v>99</v>
      </c>
      <c r="B31" s="1">
        <v>25</v>
      </c>
    </row>
    <row r="32" spans="1:2">
      <c r="A32" t="s">
        <v>100</v>
      </c>
      <c r="B32" s="1">
        <v>32</v>
      </c>
    </row>
    <row r="33" spans="1:2">
      <c r="A33" t="s">
        <v>101</v>
      </c>
      <c r="B33" s="1">
        <v>19</v>
      </c>
    </row>
  </sheetData>
  <sortState xmlns:xlrd2="http://schemas.microsoft.com/office/spreadsheetml/2017/richdata2"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FA7517-3E69-4724-B986-12EB83794604}"/>
</file>

<file path=customXml/itemProps2.xml><?xml version="1.0" encoding="utf-8"?>
<ds:datastoreItem xmlns:ds="http://schemas.openxmlformats.org/officeDocument/2006/customXml" ds:itemID="{7A7D7D69-E8F7-412F-9E21-06B021787703}"/>
</file>

<file path=customXml/itemProps3.xml><?xml version="1.0" encoding="utf-8"?>
<ds:datastoreItem xmlns:ds="http://schemas.openxmlformats.org/officeDocument/2006/customXml" ds:itemID="{67FFCC63-6861-40F6-878D-9B4C9CDB6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Luciano Ferreira do Nascimento</cp:lastModifiedBy>
  <cp:revision/>
  <dcterms:created xsi:type="dcterms:W3CDTF">2021-11-04T12:18:22Z</dcterms:created>
  <dcterms:modified xsi:type="dcterms:W3CDTF">2024-03-08T20:18:06Z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