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S:\GCCRI Compliance\Portal de Transparência\1º trimestre_2024\PLANEJAMENTO\"/>
    </mc:Choice>
  </mc:AlternateContent>
  <xr:revisionPtr revIDLastSave="0" documentId="8_{00703783-79B9-43B9-BC41-3E2698CB0117}" xr6:coauthVersionLast="47" xr6:coauthVersionMax="47" xr10:uidLastSave="{00000000-0000-0000-0000-000000000000}"/>
  <bookViews>
    <workbookView xWindow="-120" yWindow="-120" windowWidth="29040" windowHeight="15840" firstSheet="2" activeTab="2" xr2:uid="{CB073D51-A626-4E6E-8FFB-1A8E8FFB12AE}"/>
  </bookViews>
  <sheets>
    <sheet name="Instrumento de Coleta - 23" sheetId="1" state="hidden" r:id="rId1"/>
    <sheet name="Projetos em Rede" sheetId="3" state="hidden" r:id="rId2"/>
    <sheet name="Instrumento de Coleta - 24" sheetId="4" r:id="rId3"/>
    <sheet name="Projetos em Rede (24)" sheetId="5" state="hidden" r:id="rId4"/>
  </sheets>
  <definedNames>
    <definedName name="_xlnm._FilterDatabase" localSheetId="0" hidden="1">'Instrumento de Coleta - 23'!$C$7:$Y$44</definedName>
    <definedName name="_xlnm._FilterDatabase" localSheetId="2" hidden="1">'Instrumento de Coleta - 24'!$C$7:$Y$44</definedName>
    <definedName name="_xlnm._FilterDatabase" localSheetId="1" hidden="1">'Projetos em Rede'!$B$2:$G$16</definedName>
    <definedName name="_xlnm._FilterDatabase" localSheetId="3" hidden="1">'Projetos em Rede (24)'!$B$2:$F$9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2" i="4" l="1"/>
  <c r="V44" i="4"/>
  <c r="U44" i="4"/>
  <c r="T44" i="4"/>
  <c r="S44" i="4"/>
  <c r="R44" i="4"/>
  <c r="Q44" i="4"/>
  <c r="P44" i="4"/>
  <c r="O44" i="4"/>
  <c r="N44" i="4"/>
  <c r="M44" i="4"/>
  <c r="J42" i="4"/>
  <c r="X41" i="4"/>
  <c r="W41" i="4"/>
  <c r="V41" i="4"/>
  <c r="U41" i="4"/>
  <c r="T41" i="4"/>
  <c r="S41" i="4"/>
  <c r="R41" i="4"/>
  <c r="Q41" i="4"/>
  <c r="P41" i="4"/>
  <c r="O41" i="4"/>
  <c r="N41" i="4"/>
  <c r="M41" i="4"/>
  <c r="J39" i="4"/>
  <c r="X38" i="4"/>
  <c r="W38" i="4"/>
  <c r="V38" i="4"/>
  <c r="U38" i="4"/>
  <c r="T38" i="4"/>
  <c r="S38" i="4"/>
  <c r="R38" i="4"/>
  <c r="Q38" i="4"/>
  <c r="P38" i="4"/>
  <c r="O38" i="4"/>
  <c r="N38" i="4"/>
  <c r="M38" i="4"/>
  <c r="J35" i="4"/>
  <c r="X33" i="4"/>
  <c r="W33" i="4"/>
  <c r="V33" i="4"/>
  <c r="U33" i="4"/>
  <c r="T33" i="4"/>
  <c r="S33" i="4"/>
  <c r="R33" i="4"/>
  <c r="Q33" i="4"/>
  <c r="P33" i="4"/>
  <c r="O33" i="4"/>
  <c r="N33" i="4"/>
  <c r="M33" i="4"/>
  <c r="J31" i="4"/>
  <c r="X30" i="4"/>
  <c r="W30" i="4"/>
  <c r="V30" i="4"/>
  <c r="U30" i="4"/>
  <c r="T30" i="4"/>
  <c r="S30" i="4"/>
  <c r="R30" i="4"/>
  <c r="Q30" i="4"/>
  <c r="P30" i="4"/>
  <c r="O30" i="4"/>
  <c r="N30" i="4"/>
  <c r="M30" i="4"/>
  <c r="J28" i="4"/>
  <c r="X27" i="4"/>
  <c r="W27" i="4"/>
  <c r="V27" i="4"/>
  <c r="U27" i="4"/>
  <c r="T27" i="4"/>
  <c r="S27" i="4"/>
  <c r="R27" i="4"/>
  <c r="Q27" i="4"/>
  <c r="P27" i="4"/>
  <c r="O27" i="4"/>
  <c r="N27" i="4"/>
  <c r="M27" i="4"/>
  <c r="J25" i="4"/>
  <c r="W24" i="4"/>
  <c r="V24" i="4"/>
  <c r="U24" i="4"/>
  <c r="T24" i="4"/>
  <c r="S24" i="4"/>
  <c r="R24" i="4"/>
  <c r="Q24" i="4"/>
  <c r="P24" i="4"/>
  <c r="O24" i="4"/>
  <c r="N24" i="4"/>
  <c r="M24" i="4"/>
  <c r="L24" i="4"/>
  <c r="X21" i="4"/>
  <c r="W21" i="4"/>
  <c r="V21" i="4"/>
  <c r="U21" i="4"/>
  <c r="T21" i="4"/>
  <c r="S21" i="4"/>
  <c r="R21" i="4"/>
  <c r="Q21" i="4"/>
  <c r="P21" i="4"/>
  <c r="O21" i="4"/>
  <c r="N21" i="4"/>
  <c r="M21" i="4"/>
  <c r="J19" i="4"/>
  <c r="X18" i="4"/>
  <c r="W18" i="4"/>
  <c r="V18" i="4"/>
  <c r="U18" i="4"/>
  <c r="T18" i="4"/>
  <c r="S18" i="4"/>
  <c r="R18" i="4"/>
  <c r="Q18" i="4"/>
  <c r="P18" i="4"/>
  <c r="O18" i="4"/>
  <c r="N18" i="4"/>
  <c r="M18" i="4"/>
  <c r="J16" i="4"/>
  <c r="X15" i="4"/>
  <c r="W15" i="4"/>
  <c r="V15" i="4"/>
  <c r="U15" i="4"/>
  <c r="T15" i="4"/>
  <c r="S15" i="4"/>
  <c r="R15" i="4"/>
  <c r="Q15" i="4"/>
  <c r="P15" i="4"/>
  <c r="O15" i="4"/>
  <c r="N15" i="4"/>
  <c r="M15" i="4"/>
  <c r="Y14" i="4"/>
  <c r="Y13" i="4"/>
  <c r="Y15" i="4" s="1"/>
  <c r="J13" i="4"/>
  <c r="X11" i="4"/>
  <c r="W11" i="4"/>
  <c r="V11" i="4"/>
  <c r="U11" i="4"/>
  <c r="T11" i="4"/>
  <c r="S11" i="4"/>
  <c r="R11" i="4"/>
  <c r="Q11" i="4"/>
  <c r="P11" i="4"/>
  <c r="O11" i="4"/>
  <c r="N11" i="4"/>
  <c r="M11" i="4"/>
  <c r="J9" i="4"/>
  <c r="J9" i="1"/>
  <c r="V44" i="1"/>
  <c r="M11" i="1"/>
  <c r="N11" i="1"/>
  <c r="O11" i="1"/>
  <c r="P11" i="1"/>
  <c r="Q11" i="1"/>
  <c r="R11" i="1"/>
  <c r="S11" i="1"/>
  <c r="T11" i="1"/>
  <c r="U11" i="1"/>
  <c r="M15" i="1"/>
  <c r="N15" i="1"/>
  <c r="O15" i="1"/>
  <c r="P15" i="1"/>
  <c r="Q15" i="1"/>
  <c r="R15" i="1"/>
  <c r="S15" i="1"/>
  <c r="T15" i="1"/>
  <c r="U15" i="1"/>
  <c r="M18" i="1"/>
  <c r="N18" i="1"/>
  <c r="O18" i="1"/>
  <c r="P18" i="1"/>
  <c r="Q18" i="1"/>
  <c r="R18" i="1"/>
  <c r="S18" i="1"/>
  <c r="T18" i="1"/>
  <c r="U18" i="1"/>
  <c r="M21" i="1"/>
  <c r="N21" i="1"/>
  <c r="O21" i="1"/>
  <c r="P21" i="1"/>
  <c r="Q21" i="1"/>
  <c r="R21" i="1"/>
  <c r="S21" i="1"/>
  <c r="T21" i="1"/>
  <c r="U21" i="1"/>
  <c r="M24" i="1"/>
  <c r="N24" i="1"/>
  <c r="O24" i="1"/>
  <c r="P24" i="1"/>
  <c r="Q24" i="1"/>
  <c r="R24" i="1"/>
  <c r="S24" i="1"/>
  <c r="T24" i="1"/>
  <c r="U24" i="1"/>
  <c r="M27" i="1"/>
  <c r="N27" i="1"/>
  <c r="O27" i="1"/>
  <c r="P27" i="1"/>
  <c r="Q27" i="1"/>
  <c r="R27" i="1"/>
  <c r="S27" i="1"/>
  <c r="T27" i="1"/>
  <c r="U27" i="1"/>
  <c r="M30" i="1"/>
  <c r="N30" i="1"/>
  <c r="O30" i="1"/>
  <c r="P30" i="1"/>
  <c r="Q30" i="1"/>
  <c r="R30" i="1"/>
  <c r="S30" i="1"/>
  <c r="T30" i="1"/>
  <c r="U30" i="1"/>
  <c r="M33" i="1"/>
  <c r="N33" i="1"/>
  <c r="O33" i="1"/>
  <c r="P33" i="1"/>
  <c r="Q33" i="1"/>
  <c r="R33" i="1"/>
  <c r="S33" i="1"/>
  <c r="T33" i="1"/>
  <c r="U33" i="1"/>
  <c r="M38" i="1"/>
  <c r="N38" i="1"/>
  <c r="O38" i="1"/>
  <c r="P38" i="1"/>
  <c r="Q38" i="1"/>
  <c r="R38" i="1"/>
  <c r="S38" i="1"/>
  <c r="T38" i="1"/>
  <c r="U38" i="1"/>
  <c r="M41" i="1"/>
  <c r="N41" i="1"/>
  <c r="O41" i="1"/>
  <c r="P41" i="1"/>
  <c r="Q41" i="1"/>
  <c r="R41" i="1"/>
  <c r="S41" i="1"/>
  <c r="T41" i="1"/>
  <c r="U41" i="1"/>
  <c r="M44" i="1"/>
  <c r="N44" i="1"/>
  <c r="O44" i="1"/>
  <c r="P44" i="1"/>
  <c r="Q44" i="1"/>
  <c r="R44" i="1"/>
  <c r="S44" i="1"/>
  <c r="T44" i="1"/>
  <c r="U44" i="1"/>
  <c r="J39" i="1"/>
  <c r="Y43" i="1"/>
  <c r="Y42" i="1"/>
  <c r="J42" i="1" s="1"/>
  <c r="J22" i="1"/>
  <c r="J19" i="1"/>
  <c r="V24" i="1"/>
  <c r="W24" i="1"/>
  <c r="L24" i="1"/>
  <c r="V21" i="1"/>
  <c r="W21" i="1"/>
  <c r="X21" i="1"/>
  <c r="X41" i="1"/>
  <c r="W41" i="1"/>
  <c r="V41" i="1"/>
  <c r="X38" i="1"/>
  <c r="W38" i="1"/>
  <c r="V38" i="1"/>
  <c r="J35" i="1"/>
  <c r="X33" i="1"/>
  <c r="W33" i="1"/>
  <c r="V33" i="1"/>
  <c r="X30" i="1"/>
  <c r="W30" i="1"/>
  <c r="V30" i="1"/>
  <c r="X27" i="1"/>
  <c r="W27" i="1"/>
  <c r="V27" i="1"/>
  <c r="W18" i="1"/>
  <c r="V18" i="1"/>
  <c r="X11" i="1"/>
  <c r="W11" i="1"/>
  <c r="V11" i="1"/>
  <c r="J28" i="1"/>
  <c r="J31" i="1"/>
  <c r="J25" i="1"/>
  <c r="Y14" i="1"/>
  <c r="J16" i="1"/>
  <c r="X18" i="1"/>
  <c r="V15" i="1"/>
  <c r="W15" i="1"/>
  <c r="J13" i="1"/>
  <c r="Y13" i="1"/>
  <c r="Y15" i="1"/>
  <c r="X1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tc={471A1540-DCE3-463B-8B2B-547075257992}</author>
    <author>tc={4A9645D1-F93F-459B-9585-8B718CCD3838}</author>
    <author>tc={00E0DF0F-37C0-466D-943C-70FB6E8DBDF5}</author>
  </authors>
  <commentList>
    <comment ref="U26" authorId="0" shapeId="0" xr:uid="{471A1540-DCE3-463B-8B2B-547075257992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No mês de Setembro o Sesc recebeu o valor de R$188.130.910,89  referente o recebimento de títulos precatórios ( Restituição do INSS Patronal).</t>
      </text>
    </comment>
    <comment ref="U29" authorId="1" shapeId="0" xr:uid="{4A9645D1-F93F-459B-9585-8B718CCD3838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No mês de Setembro o Sesc recebeu o valor de R$188.130.910,89  referente o recebimento de títulos precatórios ( Restituição do INSS Patronal).</t>
      </text>
    </comment>
    <comment ref="U32" authorId="2" shapeId="0" xr:uid="{00E0DF0F-37C0-466D-943C-70FB6E8DBDF5}">
      <text>
        <t>[Comentário encadeado]
Sua versão do Excel permite que você leia este comentário encadeado, no entanto, as edições serão removidas se o arquivo for aberto em uma versão mais recente do Excel. Saiba mais: https://go.microsoft.com/fwlink/?linkid=870924
Comentário:
    No mês de Setembro o Sesc recebeu o valor de R$188.130.910,89  referente o recebimento de títulos precatórios ( Restituição do INSS Patronal).</t>
      </text>
    </comment>
  </commentList>
</comments>
</file>

<file path=xl/sharedStrings.xml><?xml version="1.0" encoding="utf-8"?>
<sst xmlns="http://schemas.openxmlformats.org/spreadsheetml/2006/main" count="396" uniqueCount="171">
  <si>
    <t>Ciclo do Planejamento Estratégico do Sesc  2022-2026</t>
  </si>
  <si>
    <t>Coleta de Resultados</t>
  </si>
  <si>
    <t>* Não inserir colunas ou linhas</t>
  </si>
  <si>
    <t>Objetivo Estratégico</t>
  </si>
  <si>
    <t>Indicador</t>
  </si>
  <si>
    <t>Responsável</t>
  </si>
  <si>
    <t>Fórmula</t>
  </si>
  <si>
    <t>Meta Nacional</t>
  </si>
  <si>
    <t>Meta DR</t>
  </si>
  <si>
    <t>Meta DR
RETIF.</t>
  </si>
  <si>
    <t>Resultado Acumulado</t>
  </si>
  <si>
    <t>Comentários sobre o resultado do mês no Departamento Regional</t>
  </si>
  <si>
    <t>Variáveis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</si>
  <si>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</si>
  <si>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</si>
  <si>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</si>
  <si>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</si>
  <si>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</si>
  <si>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</si>
  <si>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</si>
  <si>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</si>
  <si>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</si>
  <si>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</si>
  <si>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</si>
  <si>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</si>
  <si>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Assegurar o equilíbrio econômico financeiro da Instituição</t>
  </si>
  <si>
    <t>Índice de comprometimento da receita corrente (ICRR)</t>
  </si>
  <si>
    <t>Gerência Financeira Contábil</t>
  </si>
  <si>
    <t>(Despesas Correntes / Receitas Correntes) * 100</t>
  </si>
  <si>
    <t>Entre 80% e 100%</t>
  </si>
  <si>
    <t xml:space="preserve">O indicador está em níveis abaixo do considerando ideal e os principais motivos são:
Receita negativa no pacote de “Projetos Especiais”.   
Despesas menores que as previstas, tendo os principais ofensores os pacotes de Engenharia, Manutenção e Móveis e equipamentos. A tendência para este ano é os níveis permaneçam mais estáveis em relação ao nível atual.
</t>
  </si>
  <si>
    <t>Despesas Correntes</t>
  </si>
  <si>
    <t>Receitas Correntes</t>
  </si>
  <si>
    <t>%</t>
  </si>
  <si>
    <t>Para uso</t>
  </si>
  <si>
    <t>Sim</t>
  </si>
  <si>
    <t>Não</t>
  </si>
  <si>
    <t>FORCAST</t>
  </si>
  <si>
    <t>Proporcionar ambiente de valorização das pessoas</t>
  </si>
  <si>
    <t>Índice de Demissões Voluntárias (IDV)</t>
  </si>
  <si>
    <t xml:space="preserve">Gerência de Recursos Humanos 
</t>
  </si>
  <si>
    <t>(Demissões voluntárias / Total de empregados no período de referência) * 100</t>
  </si>
  <si>
    <t>Até 5%</t>
  </si>
  <si>
    <t>Para o mês de dezembro nota-se resultados positivos para a organização. O forecast do IDV do ano ficou na ordem de 8,1%, inferior a meta estipulada de 11% DR. Com o resultado auferido verifica-se o alcance da meta estipulada DR, contribuindo desta forma para o alcance do objetivo estratégico de proporcionar ambiente de valorização das pessoas na instituição, avaliado por essa métrica.</t>
  </si>
  <si>
    <t>Demissões voluntárias</t>
  </si>
  <si>
    <t>Total de empregados no período de referência</t>
  </si>
  <si>
    <t>Promover ações de desenvolvimento</t>
  </si>
  <si>
    <t>Índice de Empregados Treinados (IET)</t>
  </si>
  <si>
    <t xml:space="preserve">Gerência de Recursos Humanos </t>
  </si>
  <si>
    <t>(Nº de empregados que participaram das ações de desenvolvimento / Nº total de empregados) * 100</t>
  </si>
  <si>
    <t>Nº de empregados que participaram das ações de desenvolvimento</t>
  </si>
  <si>
    <t>Nº total de empregados</t>
  </si>
  <si>
    <t>Assegurar a funcionalidade da infraestrutura para o desenvolvimento das ações</t>
  </si>
  <si>
    <t>Índice de Investimentos Realizados em Infraestrutura (IIRI)</t>
  </si>
  <si>
    <t>Gerência de Engenharia</t>
  </si>
  <si>
    <t>Execução das Despesas de Capital Engenharia</t>
  </si>
  <si>
    <t xml:space="preserve">SITUAÇÃO
Situação acumulada conforme Controle Interno:
Orçado: R$ 17.990.321,61
Realizado: R$ 17.134.371,85
Desvio: 5%
Situação do mês de dezembro conforme Controle Interno:
Orçado: R$ 2.446.298,55
Realizado: R$ 307.563,28
Desvio:87%
CAUSAS
Desvio dos indicadores referente ao mês de dezembro se deram por postergações de fluxo de caixa das seguintes demandas:
•	Postergação do fluxo de caixa das obras de Adequações de acessibilidade e PCI - Venda Nova, desvio causado devido a suspensão contratual, o contrato está em análise para elaboração de sancionatório e convocação da segunda colocada. 
•	Varginha e Mercado das Flores postergação de fluxo de caixa devido ao atraso da empresa contratada
</t>
  </si>
  <si>
    <t>orçado</t>
  </si>
  <si>
    <t>realizado</t>
  </si>
  <si>
    <t>Gerência Administrativa</t>
  </si>
  <si>
    <t>Execução das Despesas de Capital- (Móveis Equipamentos + Veiculos)</t>
  </si>
  <si>
    <t>~89% dos desvios correspondem a processos de aquisição de bens, por meio de adesão a ata de registro do DN ou devido à complexidade dos objetos,  que estão com previsão de conclusão para 2024. Sendo:
20% Licitação em tramitação; 30% Licitação conclusa em fase de entrega; 39% Licitação em etapa de instrução pela área técnica.</t>
  </si>
  <si>
    <t>(Despesas de capital / Receitas Correntes) * 100</t>
  </si>
  <si>
    <t>Despesas de Capital</t>
  </si>
  <si>
    <t>Índice de Recursos Financeiros Alocados em Manutenção (IRFM)</t>
  </si>
  <si>
    <t>Gerência de Manutenção</t>
  </si>
  <si>
    <t>(Despesas correntes de manutenção / Receitas Correntes) * 100</t>
  </si>
  <si>
    <t>Comentários iniciais referentes ao Pacote Manutenção:
• A manutenção engloba demandas previsíveis (contratos continuados e contratações pontuais planejadas), demandas estratégicas (novas solicitações), rotina (contratações/aquisições sob demanda) e demandas emergenciais/não previsíveis);
• O pacote possui verba de contingência, para suportar demandas não planejadas;
• Os lançamentos das despesas dependem das datas de início/término de contratos; prazo de execução, medição das notas fiscais e lançamento para pagamento.
Análise dez/2023
•Tivemos várias contratações de serviços que terão seu desembolso em 2024, antes previstos para dezembro
• Existem demandas da Engenharia orçadas no Pacote Manutenção, porém não desembolsadas.</t>
  </si>
  <si>
    <t>Despesas correntes de manutenção</t>
  </si>
  <si>
    <t>Aprimorar soluções de tecnologia da informação e comunicação (TIC)</t>
  </si>
  <si>
    <t>Índice de Recursos Financeiros Alocados em
Tecnologia da Informação e
Comunicação (IRFT)</t>
  </si>
  <si>
    <t>Gerência Corporativo de Tecnol. Segurança da Informação</t>
  </si>
  <si>
    <t>(Despesas com TIC / Receitas correntes) * 100</t>
  </si>
  <si>
    <t>O realizado ficou acima da meta devido a renovações de licenciamento dos softwares Benner e MXM, que somados representam R$ 3.076.926,76.
A tendência para janeiro é que se retome a média de despesas executadas em outras referências.</t>
  </si>
  <si>
    <t>Despesas com TIC</t>
  </si>
  <si>
    <t>Receitas correntes</t>
  </si>
  <si>
    <t>Garantir parâmetros de sustentabilidade na gestão dos processos</t>
  </si>
  <si>
    <t>Índice de Ecoeficiência (IECO)</t>
  </si>
  <si>
    <t>Gerência de Engenharia - Coordenação de Meio Ambiente</t>
  </si>
  <si>
    <t>[(energia kWh / 100) + água m3] / área total ou construída m2</t>
  </si>
  <si>
    <t>-</t>
  </si>
  <si>
    <r>
      <t>Energia kWh</t>
    </r>
    <r>
      <rPr>
        <sz val="8"/>
        <color rgb="FF0070C0"/>
        <rFont val="Calibri"/>
        <family val="2"/>
        <scheme val="minor"/>
      </rPr>
      <t xml:space="preserve"> - Registradas em cada mês</t>
    </r>
  </si>
  <si>
    <r>
      <t xml:space="preserve">Água m3 </t>
    </r>
    <r>
      <rPr>
        <sz val="8"/>
        <color rgb="FF0070C0"/>
        <rFont val="Calibri"/>
        <family val="2"/>
        <scheme val="minor"/>
      </rPr>
      <t>- Registradas em cada mês</t>
    </r>
  </si>
  <si>
    <t>Área total ou construída m2</t>
  </si>
  <si>
    <t>Articular e fortalecer projetos em rede</t>
  </si>
  <si>
    <t>Índice de Ações em Rede Implementadas (IARI)</t>
  </si>
  <si>
    <t>Diretoria de Saúde, Lazer, Turismo e Hospitalidade e Diretoria De Educação, Cultura E Ação Social</t>
  </si>
  <si>
    <t>(Ações em rede realizadas / Ações em redes planejadas) * 100</t>
  </si>
  <si>
    <t>No mês de dezembro não estava previsto realização de nenhum projeto, de modo que o indicador não apresentou resultado neste mês. No acumulado do ano, não executamos 2 projetos, o que resultou em 83%</t>
  </si>
  <si>
    <t>Ações em rede realizadas</t>
  </si>
  <si>
    <t>Ações em redes planejadas</t>
  </si>
  <si>
    <t>Fortalecer o reconhecimento do Sesc</t>
  </si>
  <si>
    <t>Pesquisa NPS</t>
  </si>
  <si>
    <t>Gerência de Relacionamento</t>
  </si>
  <si>
    <t>(promotores - detratores)</t>
  </si>
  <si>
    <t xml:space="preserve">A meta proposta de NPS no Sesc em Minas é de 75,0 e em Dezembro/2023 o resultado foi de 75,8. (Estamos na zona de excelência).
O impacto mais relevante na nota geral foi o resultado de hospedagem (NPS 68,5), com concentração maior das reclamações nos itens de Infraestrutura (Interdição das Piscinas, Internet e Escadas) e A&amp;B (Variedade dos alimentos e Café da manhã).
</t>
  </si>
  <si>
    <t>Percentual de promotores</t>
  </si>
  <si>
    <t>Percentual de detratores</t>
  </si>
  <si>
    <t>Programa / Descrição Ação</t>
  </si>
  <si>
    <t>Descrição</t>
  </si>
  <si>
    <t xml:space="preserve">Realizado
( Sim/Não) </t>
  </si>
  <si>
    <t>mês 
( previsto)</t>
  </si>
  <si>
    <t>mês 
( realizado)</t>
  </si>
  <si>
    <t>Cultura</t>
  </si>
  <si>
    <t xml:space="preserve">6ª Mostra Sesc de Cinema </t>
  </si>
  <si>
    <t>Inicio da atividade com abertura das inscrições</t>
  </si>
  <si>
    <t>Arte da Palavra - Rede Sesc de Leituras 2023</t>
  </si>
  <si>
    <t>sim</t>
  </si>
  <si>
    <t>Labmais - Laboratório Sesc de Artes, Mídias, Tecnologias e Juventudes</t>
  </si>
  <si>
    <t>Palco Giratório 2023</t>
  </si>
  <si>
    <t>Projeto Sesc Mediações Arte Educação</t>
  </si>
  <si>
    <t>Inicio da atividade revista para outubro</t>
  </si>
  <si>
    <t>ok</t>
  </si>
  <si>
    <t>Sesc Dramaturgias 2023</t>
  </si>
  <si>
    <t>Sonora Brasil 2023</t>
  </si>
  <si>
    <t>Saúde</t>
  </si>
  <si>
    <t xml:space="preserve">Promoção da Saúde Ocular - Ver com Saúde </t>
  </si>
  <si>
    <t>Não será realizado</t>
  </si>
  <si>
    <t>Promoção da Saúde Sexual e Saúde Reprodutiva</t>
  </si>
  <si>
    <t>Iniciado em Santana de Pirapama</t>
  </si>
  <si>
    <t>Lazer</t>
  </si>
  <si>
    <t>Circuito Sesc de Corridas</t>
  </si>
  <si>
    <t>Primeira etapa realizada em 21/05, em Montes Claros</t>
  </si>
  <si>
    <t>Incubadora de Projetos de Lazer</t>
  </si>
  <si>
    <t>Não foi realizado pois a área perdeu o prazo para submeter propostas para o projeto</t>
  </si>
  <si>
    <t>Assistência</t>
  </si>
  <si>
    <t xml:space="preserve">Na Real </t>
  </si>
  <si>
    <t xml:space="preserve">Operacionalização do Mesa Brasil Sesc </t>
  </si>
  <si>
    <t xml:space="preserve">Pautas Sociais Rotas Sul, Sudeste, Nordeste e Cento Oeste </t>
  </si>
  <si>
    <t>Coleta de Resultados ( 2024)</t>
  </si>
  <si>
    <t>N/A</t>
  </si>
  <si>
    <t>7ª MOSTRA SESC DE CINEMA</t>
  </si>
  <si>
    <t>NOV</t>
  </si>
  <si>
    <t>ARTE DA PALAVRA - REDE SESC DE LEITURAS 2024</t>
  </si>
  <si>
    <t>ABR</t>
  </si>
  <si>
    <t>ATENÇÃO AMPLIADA EM SAÚDE (CUIDADO TERAPÊUTICO)</t>
  </si>
  <si>
    <t>JAN</t>
  </si>
  <si>
    <t>AVANSESC- AVALIAÇÃO NUTRICIONAL DOS ALUNOS DAS ESCOLAS DO SESC</t>
  </si>
  <si>
    <t>MAR</t>
  </si>
  <si>
    <t>BIBLIOTECA SESC XXI</t>
  </si>
  <si>
    <t>CAMPANHAS PARA DATAS COMEMORATIVAS DO LAZER</t>
  </si>
  <si>
    <t>Mês</t>
  </si>
  <si>
    <t>CINESESC 2024</t>
  </si>
  <si>
    <t>CIRCUITO SESC DE CORRIDAS</t>
  </si>
  <si>
    <t>FEV</t>
  </si>
  <si>
    <t>COLEÇÃO DE ARTE SESC BRASIL</t>
  </si>
  <si>
    <t>Educação</t>
  </si>
  <si>
    <t>EXPOSIÇÃO MINI MUSEU SESC CIÊNCIA</t>
  </si>
  <si>
    <t>MAI</t>
  </si>
  <si>
    <t>MESA DE DIÁLOGOS</t>
  </si>
  <si>
    <t>ORQUESTRAS JOVENS E SESC PARTITURAS</t>
  </si>
  <si>
    <t>JUN</t>
  </si>
  <si>
    <t>PALCO GIRATÓRIO 2024</t>
  </si>
  <si>
    <t>SET</t>
  </si>
  <si>
    <t>JUL</t>
  </si>
  <si>
    <t>PAUTAS SOCIAIS ROTAS</t>
  </si>
  <si>
    <t>AGO</t>
  </si>
  <si>
    <t>PRÊMIO SESC DE ARTES CÊNICAS - 2ª EDIÇÃO</t>
  </si>
  <si>
    <t>OUT</t>
  </si>
  <si>
    <t>PRÊMIO SESC DE LITERATURA 2024</t>
  </si>
  <si>
    <t>PROJETO SESC LABMAIS - LABORATÓRIO SESC DE ARTES, MÍDIAS, TECNOLOGIAS E JUVENTUDES</t>
  </si>
  <si>
    <t>PROJETO SESC MEDIAÇÕES ARTE EDUCAÇÃO</t>
  </si>
  <si>
    <t>DEZ</t>
  </si>
  <si>
    <t>PROJETO SESC TERRITÓRIOS DE MEMÓRIA E PATRIMÔNIO CULTURAL</t>
  </si>
  <si>
    <t>PROJETO START – DO ZERO AO INFINITO</t>
  </si>
  <si>
    <t>SESC DRAMATURGIAS 2024</t>
  </si>
  <si>
    <t>SESC MAIS INCLUSÃO</t>
  </si>
  <si>
    <t>SONORA BRASIL 2024</t>
  </si>
  <si>
    <t>MESA BRASIL SESC</t>
  </si>
  <si>
    <t>ODONTOSESC</t>
  </si>
  <si>
    <t>SESC SAÚDE MULHER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</si>
</sst>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0.0%"/>
    <numFmt numFmtId="165" formatCode="0.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0"/>
      <color rgb="FF99000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rgb="FF404B62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i/>
      <sz val="11"/>
      <color theme="9" tint="-0.249977111117893"/>
      <name val="Calibri"/>
      <family val="2"/>
      <scheme val="minor"/>
    </font>
    <font>
      <sz val="10"/>
      <color theme="9" tint="-0.249977111117893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color rgb="FF990000"/>
      <name val="Calibri"/>
      <family val="2"/>
      <scheme val="minor"/>
    </font>
    <font>
      <i/>
      <sz val="11"/>
      <color rgb="FF990000"/>
      <name val="Calibri"/>
      <family val="2"/>
      <scheme val="minor"/>
    </font>
    <font>
      <sz val="11"/>
      <color rgb="FF0070C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sz val="8"/>
      <color rgb="FF0070C0"/>
      <name val="Calibri"/>
      <family val="2"/>
      <scheme val="minor"/>
    </font>
    <font>
      <sz val="10"/>
      <color rgb="FF0070C0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0"/>
      <color rgb="FF548235"/>
      <name val="Calibri"/>
      <family val="2"/>
      <scheme val="minor"/>
    </font>
    <font>
      <sz val="10"/>
      <color rgb="FFC00000"/>
      <name val="Calibri"/>
      <family val="2"/>
      <scheme val="minor"/>
    </font>
    <font>
      <i/>
      <sz val="11"/>
      <color rgb="FFFFFFFF"/>
      <name val="Calibri"/>
      <family val="2"/>
      <scheme val="minor"/>
    </font>
    <font>
      <sz val="10"/>
      <color rgb="FFFFFFF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548235"/>
      <name val="Calibri"/>
      <family val="2"/>
      <charset val="1"/>
    </font>
    <font>
      <sz val="11"/>
      <color rgb="FF990000"/>
      <name val="Calibri"/>
      <family val="2"/>
    </font>
    <font>
      <sz val="10"/>
      <color theme="4" tint="-0.249977111117893"/>
      <name val="Calibri"/>
      <family val="2"/>
      <charset val="1"/>
    </font>
    <font>
      <sz val="10"/>
      <color theme="4" tint="-0.249977111117893"/>
      <name val="Calibri"/>
      <family val="2"/>
      <scheme val="minor"/>
    </font>
    <font>
      <sz val="8"/>
      <color rgb="FF000000"/>
      <name val="Calibri"/>
      <family val="2"/>
    </font>
    <font>
      <sz val="10"/>
      <color rgb="FF548235"/>
      <name val="Calibri"/>
      <family val="2"/>
      <charset val="1"/>
    </font>
    <font>
      <sz val="8"/>
      <color rgb="FF00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404B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9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0070C0"/>
        <bgColor rgb="FF000000"/>
      </patternFill>
    </fill>
    <fill>
      <patternFill patternType="solid">
        <fgColor rgb="FF00206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0000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 style="double">
        <color theme="0" tint="-0.14999847407452621"/>
      </right>
      <top/>
      <bottom/>
      <diagonal/>
    </border>
    <border>
      <left style="double">
        <color theme="0" tint="-0.14999847407452621"/>
      </left>
      <right style="hair">
        <color theme="0" tint="-0.149998474074526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 style="hair">
        <color theme="0" tint="-0.14999847407452621"/>
      </right>
      <top style="double">
        <color theme="0" tint="-0.14999847407452621"/>
      </top>
      <bottom style="double">
        <color theme="0" tint="-0.14999847407452621"/>
      </bottom>
      <diagonal/>
    </border>
    <border>
      <left/>
      <right/>
      <top style="double">
        <color theme="0" tint="-0.14999847407452621"/>
      </top>
      <bottom style="double">
        <color theme="0" tint="-0.14999847407452621"/>
      </bottom>
      <diagonal/>
    </border>
    <border>
      <left style="thin">
        <color theme="0" tint="-0.14996795556505021"/>
      </left>
      <right style="thin">
        <color theme="0" tint="-0.149967955565050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thin">
        <color theme="0" tint="-0.14996795556505021"/>
      </left>
      <right style="double">
        <color theme="0" tint="-0.14996795556505021"/>
      </right>
      <top style="double">
        <color theme="0" tint="-0.14999847407452621"/>
      </top>
      <bottom style="double">
        <color theme="0" tint="-0.14999847407452621"/>
      </bottom>
      <diagonal/>
    </border>
    <border>
      <left/>
      <right/>
      <top style="hair">
        <color theme="0" tint="-0.14999847407452621"/>
      </top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 style="double">
        <color theme="0" tint="-0.14999847407452621"/>
      </top>
      <bottom/>
      <diagonal/>
    </border>
    <border>
      <left style="hair">
        <color theme="0" tint="-0.14999847407452621"/>
      </left>
      <right style="hair">
        <color theme="0" tint="-0.14999847407452621"/>
      </right>
      <top style="double">
        <color theme="0" tint="-0.14999847407452621"/>
      </top>
      <bottom/>
      <diagonal/>
    </border>
    <border>
      <left style="hair">
        <color theme="0" tint="-0.14999847407452621"/>
      </left>
      <right style="hair">
        <color theme="0" tint="-0.14999847407452621"/>
      </right>
      <top style="hair">
        <color theme="0" tint="-0.14999847407452621"/>
      </top>
      <bottom/>
      <diagonal/>
    </border>
    <border>
      <left style="hair">
        <color theme="0" tint="-0.14999847407452621"/>
      </left>
      <right/>
      <top style="double">
        <color theme="0" tint="-0.14999847407452621"/>
      </top>
      <bottom style="hair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 style="double">
        <color theme="0" tint="-0.14999847407452621"/>
      </top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/>
      <bottom/>
      <diagonal/>
    </border>
    <border>
      <left style="hair">
        <color theme="0" tint="-0.14999847407452621"/>
      </left>
      <right style="hair">
        <color theme="0" tint="-0.14999847407452621"/>
      </right>
      <top/>
      <bottom/>
      <diagonal/>
    </border>
    <border>
      <left style="hair">
        <color theme="0" tint="-0.14999847407452621"/>
      </left>
      <right/>
      <top/>
      <bottom style="hair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/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/>
      <bottom style="hair">
        <color theme="0" tint="-0.14999847407452621"/>
      </bottom>
      <diagonal/>
    </border>
    <border>
      <left style="hair">
        <color theme="0" tint="-0.14999847407452621"/>
      </left>
      <right style="hair">
        <color theme="0" tint="-0.14999847407452621"/>
      </right>
      <top/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 style="hair">
        <color theme="0" tint="-0.14999847407452621"/>
      </top>
      <bottom/>
      <diagonal/>
    </border>
    <border>
      <left style="hair">
        <color theme="0" tint="-0.14999847407452621"/>
      </left>
      <right/>
      <top style="hair">
        <color theme="0" tint="-0.14999847407452621"/>
      </top>
      <bottom style="hair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 style="hair">
        <color theme="0" tint="-0.14999847407452621"/>
      </top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/>
      <bottom style="hair">
        <color theme="0" tint="-0.14996795556505021"/>
      </bottom>
      <diagonal/>
    </border>
    <border>
      <left style="hair">
        <color rgb="FFD9D9D9"/>
      </left>
      <right/>
      <top style="double">
        <color rgb="FFD9D9D9"/>
      </top>
      <bottom style="hair">
        <color rgb="FFD9D9D9"/>
      </bottom>
      <diagonal/>
    </border>
    <border>
      <left style="hair">
        <color rgb="FFD9D9D9"/>
      </left>
      <right/>
      <top/>
      <bottom style="hair">
        <color rgb="FFD9D9D9"/>
      </bottom>
      <diagonal/>
    </border>
    <border>
      <left style="hair">
        <color rgb="FFD9D9D9"/>
      </left>
      <right/>
      <top style="hair">
        <color rgb="FFD9D9D9"/>
      </top>
      <bottom style="hair">
        <color rgb="FFD9D9D9"/>
      </bottom>
      <diagonal/>
    </border>
    <border>
      <left style="hair">
        <color theme="0" tint="-0.14999847407452621"/>
      </left>
      <right/>
      <top style="hair">
        <color theme="0" tint="-0.14999847407452621"/>
      </top>
      <bottom/>
      <diagonal/>
    </border>
    <border>
      <left style="hair">
        <color theme="0" tint="-0.14999847407452621"/>
      </left>
      <right/>
      <top/>
      <bottom/>
      <diagonal/>
    </border>
    <border>
      <left style="hair">
        <color theme="0" tint="-0.14999847407452621"/>
      </left>
      <right style="double">
        <color theme="0" tint="-0.14996795556505021"/>
      </right>
      <top/>
      <bottom/>
      <diagonal/>
    </border>
    <border>
      <left style="dashed">
        <color theme="0" tint="-4.9989318521683403E-2"/>
      </left>
      <right style="hair">
        <color theme="0" tint="-0.14999847407452621"/>
      </right>
      <top style="dashed">
        <color theme="0" tint="-4.9989318521683403E-2"/>
      </top>
      <bottom/>
      <diagonal/>
    </border>
    <border>
      <left style="hair">
        <color theme="0" tint="-0.14999847407452621"/>
      </left>
      <right style="hair">
        <color theme="0" tint="-0.14999847407452621"/>
      </right>
      <top style="dashed">
        <color theme="0" tint="-4.9989318521683403E-2"/>
      </top>
      <bottom/>
      <diagonal/>
    </border>
    <border>
      <left style="hair">
        <color theme="0" tint="-0.14999847407452621"/>
      </left>
      <right/>
      <top style="dashed">
        <color theme="0" tint="-4.9989318521683403E-2"/>
      </top>
      <bottom style="hair">
        <color theme="0" tint="-0.14999847407452621"/>
      </bottom>
      <diagonal/>
    </border>
    <border>
      <left style="dashed">
        <color theme="0" tint="-4.9989318521683403E-2"/>
      </left>
      <right style="hair">
        <color theme="0" tint="-0.14999847407452621"/>
      </right>
      <top/>
      <bottom/>
      <diagonal/>
    </border>
    <border>
      <left style="hair">
        <color theme="0" tint="-0.14999847407452621"/>
      </left>
      <right style="hair">
        <color theme="0" tint="-0.14999847407452621"/>
      </right>
      <top/>
      <bottom style="dashed">
        <color theme="0" tint="-4.9989318521683403E-2"/>
      </bottom>
      <diagonal/>
    </border>
    <border>
      <left style="hair">
        <color theme="0" tint="-0.14999847407452621"/>
      </left>
      <right/>
      <top/>
      <bottom style="dashed">
        <color theme="0" tint="-4.9989318521683403E-2"/>
      </bottom>
      <diagonal/>
    </border>
    <border>
      <left style="hair">
        <color theme="0" tint="-0.14999847407452621"/>
      </left>
      <right style="dashed">
        <color theme="0" tint="-4.9989318521683403E-2"/>
      </right>
      <top/>
      <bottom style="dashed">
        <color theme="0" tint="-4.9989318521683403E-2"/>
      </bottom>
      <diagonal/>
    </border>
    <border>
      <left style="hair">
        <color theme="0" tint="-0.14999847407452621"/>
      </left>
      <right style="dashed">
        <color theme="0" tint="-4.9989318521683403E-2"/>
      </right>
      <top style="dashed">
        <color theme="0" tint="-4.9989318521683403E-2"/>
      </top>
      <bottom/>
      <diagonal/>
    </border>
    <border>
      <left style="hair">
        <color theme="0" tint="-0.14999847407452621"/>
      </left>
      <right style="dashed">
        <color theme="0" tint="-4.9989318521683403E-2"/>
      </right>
      <top/>
      <bottom/>
      <diagonal/>
    </border>
    <border>
      <left style="double">
        <color rgb="FFD9D9D9"/>
      </left>
      <right style="hair">
        <color rgb="FFD9D9D9"/>
      </right>
      <top/>
      <bottom/>
      <diagonal/>
    </border>
    <border>
      <left style="hair">
        <color rgb="FFD9D9D9"/>
      </left>
      <right style="hair">
        <color rgb="FFD9D9D9"/>
      </right>
      <top/>
      <bottom/>
      <diagonal/>
    </border>
    <border>
      <left style="hair">
        <color rgb="FFD9D9D9"/>
      </left>
      <right style="double">
        <color rgb="FFD9D9D9"/>
      </right>
      <top/>
      <bottom style="hair">
        <color rgb="FFD9D9D9"/>
      </bottom>
      <diagonal/>
    </border>
    <border>
      <left style="double">
        <color rgb="FFD9D9D9"/>
      </left>
      <right style="hair">
        <color rgb="FFD9D9D9"/>
      </right>
      <top style="hair">
        <color theme="0" tint="-0.14999847407452621"/>
      </top>
      <bottom/>
      <diagonal/>
    </border>
    <border>
      <left style="hair">
        <color rgb="FFD9D9D9"/>
      </left>
      <right style="hair">
        <color rgb="FFD9D9D9"/>
      </right>
      <top style="hair">
        <color theme="0" tint="-0.14999847407452621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/>
      <top style="hair">
        <color theme="0" tint="-0.14999847407452621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theme="2"/>
      </right>
      <top/>
      <bottom/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/>
      <right style="hair">
        <color theme="0" tint="-0.14999847407452621"/>
      </right>
      <top style="dashed">
        <color theme="0" tint="-4.9989318521683403E-2"/>
      </top>
      <bottom/>
      <diagonal/>
    </border>
    <border>
      <left/>
      <right style="hair">
        <color theme="0" tint="-0.14999847407452621"/>
      </right>
      <top/>
      <bottom/>
      <diagonal/>
    </border>
    <border>
      <left/>
      <right style="hair">
        <color theme="0" tint="-0.14999847407452621"/>
      </right>
      <top/>
      <bottom style="dashed">
        <color theme="0" tint="-4.9989318521683403E-2"/>
      </bottom>
      <diagonal/>
    </border>
    <border>
      <left style="thin">
        <color theme="2"/>
      </left>
      <right/>
      <top style="thin">
        <color theme="2"/>
      </top>
      <bottom/>
      <diagonal/>
    </border>
    <border>
      <left/>
      <right style="thin">
        <color theme="2"/>
      </right>
      <top style="thin">
        <color theme="2"/>
      </top>
      <bottom/>
      <diagonal/>
    </border>
    <border>
      <left style="hair">
        <color rgb="FFD9D9D9"/>
      </left>
      <right style="hair">
        <color rgb="FFD9D9D9"/>
      </right>
      <top/>
      <bottom style="hair">
        <color theme="0" tint="-0.1499984740745262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94">
    <xf numFmtId="0" fontId="0" fillId="0" borderId="0" xfId="0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2" xfId="0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8" xfId="0" applyBorder="1" applyAlignment="1">
      <alignment vertical="center"/>
    </xf>
    <xf numFmtId="0" fontId="0" fillId="0" borderId="2" xfId="0" applyBorder="1" applyAlignment="1">
      <alignment vertical="center"/>
    </xf>
    <xf numFmtId="0" fontId="8" fillId="0" borderId="12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 wrapText="1"/>
    </xf>
    <xf numFmtId="0" fontId="10" fillId="4" borderId="16" xfId="0" applyFont="1" applyFill="1" applyBorder="1" applyAlignment="1">
      <alignment horizontal="left" vertical="center" wrapText="1"/>
    </xf>
    <xf numFmtId="9" fontId="11" fillId="4" borderId="16" xfId="2" applyFont="1" applyFill="1" applyBorder="1" applyAlignment="1" applyProtection="1">
      <alignment horizontal="center" vertical="center" wrapText="1"/>
    </xf>
    <xf numFmtId="9" fontId="11" fillId="4" borderId="17" xfId="2" applyFont="1" applyFill="1" applyBorder="1" applyAlignment="1" applyProtection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5" borderId="16" xfId="0" applyFont="1" applyFill="1" applyBorder="1" applyAlignment="1">
      <alignment horizontal="left" vertical="center" wrapText="1"/>
    </xf>
    <xf numFmtId="164" fontId="11" fillId="5" borderId="16" xfId="0" applyNumberFormat="1" applyFont="1" applyFill="1" applyBorder="1" applyAlignment="1">
      <alignment horizontal="center" vertical="center" wrapText="1"/>
    </xf>
    <xf numFmtId="164" fontId="11" fillId="5" borderId="17" xfId="0" applyNumberFormat="1" applyFont="1" applyFill="1" applyBorder="1" applyAlignment="1">
      <alignment horizontal="center" vertical="center" wrapText="1"/>
    </xf>
    <xf numFmtId="3" fontId="4" fillId="6" borderId="21" xfId="0" applyNumberFormat="1" applyFont="1" applyFill="1" applyBorder="1" applyAlignment="1">
      <alignment horizontal="center" vertical="center" wrapText="1"/>
    </xf>
    <xf numFmtId="3" fontId="4" fillId="6" borderId="21" xfId="0" applyNumberFormat="1" applyFont="1" applyFill="1" applyBorder="1" applyAlignment="1" applyProtection="1">
      <alignment horizontal="center" vertical="center" wrapText="1"/>
      <protection locked="0"/>
    </xf>
    <xf numFmtId="3" fontId="4" fillId="6" borderId="22" xfId="0" applyNumberFormat="1" applyFont="1" applyFill="1" applyBorder="1" applyAlignment="1" applyProtection="1">
      <alignment horizontal="center" vertical="center" wrapText="1"/>
      <protection locked="0"/>
    </xf>
    <xf numFmtId="9" fontId="11" fillId="5" borderId="16" xfId="0" applyNumberFormat="1" applyFont="1" applyFill="1" applyBorder="1" applyAlignment="1">
      <alignment horizontal="center" vertical="center" wrapText="1"/>
    </xf>
    <xf numFmtId="9" fontId="11" fillId="5" borderId="17" xfId="0" applyNumberFormat="1" applyFont="1" applyFill="1" applyBorder="1" applyAlignment="1">
      <alignment horizontal="center" vertical="center" wrapText="1"/>
    </xf>
    <xf numFmtId="44" fontId="4" fillId="0" borderId="21" xfId="1" applyFont="1" applyBorder="1" applyAlignment="1" applyProtection="1">
      <alignment horizontal="center" vertical="center" wrapText="1"/>
    </xf>
    <xf numFmtId="0" fontId="13" fillId="0" borderId="16" xfId="0" applyFont="1" applyBorder="1" applyAlignment="1">
      <alignment horizontal="left" vertical="center" wrapText="1"/>
    </xf>
    <xf numFmtId="0" fontId="15" fillId="0" borderId="21" xfId="0" applyFont="1" applyBorder="1" applyAlignment="1">
      <alignment horizontal="left" vertical="center" wrapText="1"/>
    </xf>
    <xf numFmtId="0" fontId="17" fillId="0" borderId="21" xfId="0" applyFont="1" applyBorder="1" applyAlignment="1" applyProtection="1">
      <alignment horizontal="center" vertical="center" wrapText="1"/>
      <protection locked="0"/>
    </xf>
    <xf numFmtId="0" fontId="17" fillId="0" borderId="22" xfId="0" applyFont="1" applyBorder="1" applyAlignment="1" applyProtection="1">
      <alignment horizontal="center" vertical="center" wrapText="1"/>
      <protection locked="0"/>
    </xf>
    <xf numFmtId="0" fontId="10" fillId="7" borderId="16" xfId="0" applyFont="1" applyFill="1" applyBorder="1" applyAlignment="1">
      <alignment horizontal="left" vertical="center" wrapText="1"/>
    </xf>
    <xf numFmtId="2" fontId="11" fillId="7" borderId="16" xfId="0" applyNumberFormat="1" applyFont="1" applyFill="1" applyBorder="1" applyAlignment="1">
      <alignment horizontal="center" vertical="center" wrapText="1"/>
    </xf>
    <xf numFmtId="2" fontId="11" fillId="7" borderId="17" xfId="0" applyNumberFormat="1" applyFont="1" applyFill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9" fontId="11" fillId="7" borderId="16" xfId="0" applyNumberFormat="1" applyFont="1" applyFill="1" applyBorder="1" applyAlignment="1">
      <alignment horizontal="center" vertical="center" wrapText="1"/>
    </xf>
    <xf numFmtId="9" fontId="11" fillId="7" borderId="17" xfId="0" applyNumberFormat="1" applyFont="1" applyFill="1" applyBorder="1" applyAlignment="1">
      <alignment horizontal="center" vertical="center" wrapText="1"/>
    </xf>
    <xf numFmtId="8" fontId="19" fillId="0" borderId="24" xfId="0" applyNumberFormat="1" applyFont="1" applyBorder="1" applyAlignment="1">
      <alignment horizontal="center" vertical="center" wrapText="1"/>
    </xf>
    <xf numFmtId="8" fontId="19" fillId="0" borderId="25" xfId="0" applyNumberFormat="1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3" fontId="4" fillId="0" borderId="26" xfId="0" applyNumberFormat="1" applyFont="1" applyBorder="1" applyAlignment="1">
      <alignment horizontal="center" vertical="center" wrapText="1"/>
    </xf>
    <xf numFmtId="8" fontId="4" fillId="0" borderId="21" xfId="1" applyNumberFormat="1" applyFont="1" applyBorder="1" applyAlignment="1" applyProtection="1">
      <alignment horizontal="center" vertical="center" wrapText="1"/>
    </xf>
    <xf numFmtId="0" fontId="10" fillId="5" borderId="28" xfId="0" applyFont="1" applyFill="1" applyBorder="1" applyAlignment="1">
      <alignment horizontal="left" vertical="center" wrapText="1"/>
    </xf>
    <xf numFmtId="9" fontId="11" fillId="5" borderId="28" xfId="0" applyNumberFormat="1" applyFont="1" applyFill="1" applyBorder="1" applyAlignment="1">
      <alignment horizontal="center" vertical="center" wrapText="1"/>
    </xf>
    <xf numFmtId="9" fontId="11" fillId="5" borderId="29" xfId="0" applyNumberFormat="1" applyFont="1" applyFill="1" applyBorder="1" applyAlignment="1">
      <alignment horizontal="center" vertical="center" wrapText="1"/>
    </xf>
    <xf numFmtId="0" fontId="10" fillId="5" borderId="35" xfId="0" applyFont="1" applyFill="1" applyBorder="1" applyAlignment="1">
      <alignment horizontal="left" vertical="center" wrapText="1"/>
    </xf>
    <xf numFmtId="9" fontId="11" fillId="5" borderId="35" xfId="0" applyNumberFormat="1" applyFont="1" applyFill="1" applyBorder="1" applyAlignment="1">
      <alignment horizontal="center" vertical="center" wrapText="1"/>
    </xf>
    <xf numFmtId="8" fontId="20" fillId="6" borderId="32" xfId="0" applyNumberFormat="1" applyFont="1" applyFill="1" applyBorder="1" applyAlignment="1">
      <alignment horizontal="center" vertical="center" wrapText="1"/>
    </xf>
    <xf numFmtId="8" fontId="20" fillId="6" borderId="16" xfId="0" applyNumberFormat="1" applyFont="1" applyFill="1" applyBorder="1" applyAlignment="1">
      <alignment horizontal="center" vertical="center" wrapText="1"/>
    </xf>
    <xf numFmtId="0" fontId="15" fillId="0" borderId="26" xfId="0" applyFont="1" applyBorder="1" applyAlignment="1">
      <alignment horizontal="left" vertical="center" wrapText="1"/>
    </xf>
    <xf numFmtId="0" fontId="17" fillId="0" borderId="26" xfId="0" applyFont="1" applyBorder="1" applyAlignment="1">
      <alignment horizontal="center" vertical="center" wrapText="1"/>
    </xf>
    <xf numFmtId="0" fontId="21" fillId="9" borderId="25" xfId="0" applyFont="1" applyFill="1" applyBorder="1" applyAlignment="1">
      <alignment horizontal="left" vertical="center" wrapText="1"/>
    </xf>
    <xf numFmtId="0" fontId="22" fillId="9" borderId="25" xfId="0" applyFont="1" applyFill="1" applyBorder="1" applyAlignment="1">
      <alignment horizontal="center" vertical="center" wrapText="1"/>
    </xf>
    <xf numFmtId="0" fontId="22" fillId="9" borderId="41" xfId="0" applyFont="1" applyFill="1" applyBorder="1" applyAlignment="1">
      <alignment horizontal="center" vertical="center" wrapText="1"/>
    </xf>
    <xf numFmtId="44" fontId="4" fillId="6" borderId="21" xfId="1" applyFont="1" applyFill="1" applyBorder="1" applyAlignment="1" applyProtection="1">
      <alignment horizontal="center" vertical="center" wrapText="1"/>
    </xf>
    <xf numFmtId="44" fontId="4" fillId="6" borderId="22" xfId="1" applyFont="1" applyFill="1" applyBorder="1" applyAlignment="1" applyProtection="1">
      <alignment horizontal="center" vertical="center" wrapText="1"/>
    </xf>
    <xf numFmtId="0" fontId="23" fillId="10" borderId="0" xfId="0" applyFont="1" applyFill="1" applyAlignment="1">
      <alignment horizontal="center" vertical="center" wrapText="1"/>
    </xf>
    <xf numFmtId="0" fontId="0" fillId="0" borderId="44" xfId="0" applyBorder="1" applyAlignment="1">
      <alignment horizontal="left"/>
    </xf>
    <xf numFmtId="0" fontId="0" fillId="0" borderId="44" xfId="0" applyBorder="1"/>
    <xf numFmtId="0" fontId="0" fillId="0" borderId="44" xfId="0" applyBorder="1" applyAlignment="1">
      <alignment wrapText="1"/>
    </xf>
    <xf numFmtId="17" fontId="0" fillId="0" borderId="44" xfId="0" applyNumberFormat="1" applyBorder="1"/>
    <xf numFmtId="0" fontId="11" fillId="10" borderId="26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3" fontId="11" fillId="10" borderId="26" xfId="0" applyNumberFormat="1" applyFont="1" applyFill="1" applyBorder="1" applyAlignment="1">
      <alignment horizontal="center" vertical="center" wrapText="1"/>
    </xf>
    <xf numFmtId="8" fontId="4" fillId="6" borderId="21" xfId="1" applyNumberFormat="1" applyFont="1" applyFill="1" applyBorder="1" applyAlignment="1" applyProtection="1">
      <alignment horizontal="center" vertical="center" wrapText="1"/>
    </xf>
    <xf numFmtId="165" fontId="17" fillId="0" borderId="26" xfId="0" applyNumberFormat="1" applyFont="1" applyBorder="1" applyAlignment="1">
      <alignment horizontal="center" vertical="center" wrapText="1"/>
    </xf>
    <xf numFmtId="8" fontId="0" fillId="0" borderId="0" xfId="0" applyNumberFormat="1" applyAlignment="1">
      <alignment vertical="center"/>
    </xf>
    <xf numFmtId="8" fontId="9" fillId="0" borderId="13" xfId="1" applyNumberFormat="1" applyFont="1" applyBorder="1" applyAlignment="1" applyProtection="1">
      <alignment horizontal="center" vertical="center" wrapText="1"/>
      <protection locked="0"/>
    </xf>
    <xf numFmtId="8" fontId="9" fillId="0" borderId="17" xfId="1" applyNumberFormat="1" applyFont="1" applyBorder="1" applyAlignment="1" applyProtection="1">
      <alignment horizontal="center" vertical="center" wrapText="1"/>
      <protection locked="0"/>
    </xf>
    <xf numFmtId="8" fontId="4" fillId="0" borderId="22" xfId="1" applyNumberFormat="1" applyFont="1" applyBorder="1" applyAlignment="1" applyProtection="1">
      <alignment horizontal="center" vertical="center" wrapText="1"/>
      <protection locked="0"/>
    </xf>
    <xf numFmtId="8" fontId="4" fillId="6" borderId="22" xfId="1" applyNumberFormat="1" applyFont="1" applyFill="1" applyBorder="1" applyAlignment="1" applyProtection="1">
      <alignment horizontal="center" vertical="center" wrapText="1"/>
    </xf>
    <xf numFmtId="0" fontId="0" fillId="0" borderId="55" xfId="0" applyBorder="1" applyAlignment="1">
      <alignment horizontal="left"/>
    </xf>
    <xf numFmtId="0" fontId="29" fillId="0" borderId="55" xfId="0" applyFont="1" applyBorder="1" applyAlignment="1">
      <alignment wrapText="1"/>
    </xf>
    <xf numFmtId="0" fontId="0" fillId="0" borderId="55" xfId="0" applyBorder="1"/>
    <xf numFmtId="0" fontId="31" fillId="0" borderId="55" xfId="0" applyFont="1" applyBorder="1" applyAlignment="1">
      <alignment wrapText="1"/>
    </xf>
    <xf numFmtId="0" fontId="31" fillId="12" borderId="55" xfId="0" applyFont="1" applyFill="1" applyBorder="1" applyAlignment="1">
      <alignment wrapText="1"/>
    </xf>
    <xf numFmtId="0" fontId="23" fillId="13" borderId="0" xfId="0" applyFont="1" applyFill="1" applyAlignment="1">
      <alignment vertical="center" wrapText="1"/>
    </xf>
    <xf numFmtId="0" fontId="12" fillId="11" borderId="11" xfId="0" applyFont="1" applyFill="1" applyBorder="1" applyAlignment="1" applyProtection="1">
      <alignment horizontal="left" vertical="center" wrapText="1"/>
      <protection locked="0"/>
    </xf>
    <xf numFmtId="0" fontId="12" fillId="11" borderId="15" xfId="0" applyFont="1" applyFill="1" applyBorder="1" applyAlignment="1" applyProtection="1">
      <alignment horizontal="left" vertical="center" wrapText="1"/>
      <protection locked="0"/>
    </xf>
    <xf numFmtId="0" fontId="12" fillId="11" borderId="19" xfId="0" applyFont="1" applyFill="1" applyBorder="1" applyAlignment="1" applyProtection="1">
      <alignment horizontal="left" vertical="center" wrapText="1"/>
      <protection locked="0"/>
    </xf>
    <xf numFmtId="9" fontId="14" fillId="8" borderId="43" xfId="2" applyFont="1" applyFill="1" applyBorder="1" applyAlignment="1">
      <alignment horizontal="center" vertical="center" wrapText="1"/>
    </xf>
    <xf numFmtId="9" fontId="14" fillId="8" borderId="40" xfId="2" applyFont="1" applyFill="1" applyBorder="1" applyAlignment="1">
      <alignment horizontal="center" vertical="center" wrapText="1"/>
    </xf>
    <xf numFmtId="164" fontId="12" fillId="3" borderId="31" xfId="0" applyNumberFormat="1" applyFont="1" applyFill="1" applyBorder="1" applyAlignment="1">
      <alignment horizontal="center" vertical="center" wrapText="1"/>
    </xf>
    <xf numFmtId="164" fontId="12" fillId="3" borderId="15" xfId="0" applyNumberFormat="1" applyFont="1" applyFill="1" applyBorder="1" applyAlignment="1">
      <alignment horizontal="center" vertical="center" wrapText="1"/>
    </xf>
    <xf numFmtId="164" fontId="12" fillId="3" borderId="19" xfId="0" applyNumberFormat="1" applyFont="1" applyFill="1" applyBorder="1" applyAlignment="1">
      <alignment horizontal="center" vertical="center" wrapText="1"/>
    </xf>
    <xf numFmtId="164" fontId="12" fillId="3" borderId="11" xfId="0" applyNumberFormat="1" applyFont="1" applyFill="1" applyBorder="1" applyAlignment="1">
      <alignment horizontal="center" vertical="center" wrapText="1"/>
    </xf>
    <xf numFmtId="164" fontId="14" fillId="3" borderId="11" xfId="0" applyNumberFormat="1" applyFont="1" applyFill="1" applyBorder="1" applyAlignment="1">
      <alignment horizontal="center" vertical="center" wrapText="1"/>
    </xf>
    <xf numFmtId="164" fontId="14" fillId="3" borderId="15" xfId="0" applyNumberFormat="1" applyFont="1" applyFill="1" applyBorder="1" applyAlignment="1">
      <alignment horizontal="center" vertical="center" wrapText="1"/>
    </xf>
    <xf numFmtId="164" fontId="14" fillId="3" borderId="19" xfId="0" applyNumberFormat="1" applyFont="1" applyFill="1" applyBorder="1" applyAlignment="1">
      <alignment horizontal="center" vertical="center" wrapText="1"/>
    </xf>
    <xf numFmtId="10" fontId="12" fillId="3" borderId="11" xfId="0" applyNumberFormat="1" applyFont="1" applyFill="1" applyBorder="1" applyAlignment="1">
      <alignment horizontal="left" vertical="center" wrapText="1" indent="1"/>
    </xf>
    <xf numFmtId="10" fontId="12" fillId="3" borderId="15" xfId="0" applyNumberFormat="1" applyFont="1" applyFill="1" applyBorder="1" applyAlignment="1">
      <alignment horizontal="left" vertical="center" wrapText="1" indent="1"/>
    </xf>
    <xf numFmtId="10" fontId="12" fillId="3" borderId="19" xfId="0" applyNumberFormat="1" applyFont="1" applyFill="1" applyBorder="1" applyAlignment="1">
      <alignment horizontal="left" vertical="center" wrapText="1" indent="1"/>
    </xf>
    <xf numFmtId="0" fontId="12" fillId="11" borderId="11" xfId="0" applyFont="1" applyFill="1" applyBorder="1" applyAlignment="1" applyProtection="1">
      <alignment horizontal="center" vertical="center" wrapText="1"/>
      <protection locked="0"/>
    </xf>
    <xf numFmtId="0" fontId="12" fillId="11" borderId="15" xfId="0" applyFont="1" applyFill="1" applyBorder="1" applyAlignment="1" applyProtection="1">
      <alignment horizontal="center" vertical="center" wrapText="1"/>
      <protection locked="0"/>
    </xf>
    <xf numFmtId="0" fontId="12" fillId="11" borderId="34" xfId="0" applyFont="1" applyFill="1" applyBorder="1" applyAlignment="1" applyProtection="1">
      <alignment horizontal="center" vertical="center" wrapText="1"/>
      <protection locked="0"/>
    </xf>
    <xf numFmtId="0" fontId="26" fillId="11" borderId="11" xfId="0" applyFont="1" applyFill="1" applyBorder="1" applyAlignment="1" applyProtection="1">
      <alignment horizontal="left" vertical="center" wrapText="1"/>
      <protection locked="0"/>
    </xf>
    <xf numFmtId="10" fontId="12" fillId="3" borderId="15" xfId="0" applyNumberFormat="1" applyFont="1" applyFill="1" applyBorder="1" applyAlignment="1">
      <alignment horizontal="center" vertical="center" wrapText="1"/>
    </xf>
    <xf numFmtId="10" fontId="12" fillId="3" borderId="19" xfId="0" applyNumberFormat="1" applyFont="1" applyFill="1" applyBorder="1" applyAlignment="1">
      <alignment horizontal="center" vertical="center" wrapText="1"/>
    </xf>
    <xf numFmtId="0" fontId="12" fillId="11" borderId="31" xfId="0" applyFont="1" applyFill="1" applyBorder="1" applyAlignment="1" applyProtection="1">
      <alignment horizontal="left" vertical="center" wrapText="1"/>
      <protection locked="0"/>
    </xf>
    <xf numFmtId="0" fontId="12" fillId="11" borderId="34" xfId="0" applyFont="1" applyFill="1" applyBorder="1" applyAlignment="1" applyProtection="1">
      <alignment horizontal="left" vertical="center" wrapText="1"/>
      <protection locked="0"/>
    </xf>
    <xf numFmtId="0" fontId="14" fillId="0" borderId="11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27" fillId="11" borderId="43" xfId="0" applyFont="1" applyFill="1" applyBorder="1" applyAlignment="1" applyProtection="1">
      <alignment horizontal="left" vertical="center" wrapText="1"/>
      <protection locked="0"/>
    </xf>
    <xf numFmtId="0" fontId="28" fillId="11" borderId="40" xfId="0" applyFont="1" applyFill="1" applyBorder="1" applyAlignment="1" applyProtection="1">
      <alignment horizontal="left" vertical="center" wrapText="1"/>
      <protection locked="0"/>
    </xf>
    <xf numFmtId="0" fontId="28" fillId="11" borderId="54" xfId="0" applyFont="1" applyFill="1" applyBorder="1" applyAlignment="1" applyProtection="1">
      <alignment horizontal="left" vertical="center" wrapText="1"/>
      <protection locked="0"/>
    </xf>
    <xf numFmtId="0" fontId="14" fillId="8" borderId="43" xfId="0" applyFont="1" applyFill="1" applyBorder="1" applyAlignment="1">
      <alignment horizontal="center" vertical="center" wrapText="1"/>
    </xf>
    <xf numFmtId="0" fontId="14" fillId="8" borderId="40" xfId="0" applyFont="1" applyFill="1" applyBorder="1" applyAlignment="1">
      <alignment horizontal="center" vertical="center" wrapText="1"/>
    </xf>
    <xf numFmtId="164" fontId="14" fillId="8" borderId="43" xfId="0" applyNumberFormat="1" applyFont="1" applyFill="1" applyBorder="1" applyAlignment="1">
      <alignment horizontal="center" vertical="center" wrapText="1"/>
    </xf>
    <xf numFmtId="164" fontId="14" fillId="8" borderId="40" xfId="0" applyNumberFormat="1" applyFont="1" applyFill="1" applyBorder="1" applyAlignment="1">
      <alignment horizontal="center" vertical="center" wrapText="1"/>
    </xf>
    <xf numFmtId="0" fontId="14" fillId="0" borderId="43" xfId="0" applyFont="1" applyBorder="1" applyAlignment="1">
      <alignment horizontal="center" vertical="center" wrapText="1"/>
    </xf>
    <xf numFmtId="0" fontId="14" fillId="0" borderId="40" xfId="0" applyFont="1" applyBorder="1" applyAlignment="1">
      <alignment horizontal="center" vertical="center" wrapText="1"/>
    </xf>
    <xf numFmtId="0" fontId="18" fillId="11" borderId="11" xfId="0" applyFont="1" applyFill="1" applyBorder="1" applyAlignment="1" applyProtection="1">
      <alignment horizontal="center" vertical="center" wrapText="1"/>
      <protection locked="0"/>
    </xf>
    <xf numFmtId="0" fontId="18" fillId="11" borderId="15" xfId="0" applyFont="1" applyFill="1" applyBorder="1" applyAlignment="1" applyProtection="1">
      <alignment horizontal="center" vertical="center" wrapText="1"/>
      <protection locked="0"/>
    </xf>
    <xf numFmtId="0" fontId="18" fillId="11" borderId="19" xfId="0" applyFont="1" applyFill="1" applyBorder="1" applyAlignment="1" applyProtection="1">
      <alignment horizontal="center" vertical="center" wrapText="1"/>
      <protection locked="0"/>
    </xf>
    <xf numFmtId="9" fontId="14" fillId="3" borderId="11" xfId="2" applyFont="1" applyFill="1" applyBorder="1" applyAlignment="1" applyProtection="1">
      <alignment horizontal="center" vertical="center" wrapText="1"/>
    </xf>
    <xf numFmtId="9" fontId="14" fillId="3" borderId="15" xfId="2" applyFont="1" applyFill="1" applyBorder="1" applyAlignment="1" applyProtection="1">
      <alignment horizontal="center" vertical="center" wrapText="1"/>
    </xf>
    <xf numFmtId="9" fontId="14" fillId="3" borderId="19" xfId="2" applyFont="1" applyFill="1" applyBorder="1" applyAlignment="1" applyProtection="1">
      <alignment horizontal="center" vertical="center" wrapText="1"/>
    </xf>
    <xf numFmtId="0" fontId="12" fillId="11" borderId="19" xfId="0" applyFont="1" applyFill="1" applyBorder="1" applyAlignment="1" applyProtection="1">
      <alignment horizontal="center" vertical="center" wrapText="1"/>
      <protection locked="0"/>
    </xf>
    <xf numFmtId="2" fontId="14" fillId="3" borderId="11" xfId="0" applyNumberFormat="1" applyFont="1" applyFill="1" applyBorder="1" applyAlignment="1">
      <alignment horizontal="center" vertical="center" wrapText="1"/>
    </xf>
    <xf numFmtId="2" fontId="14" fillId="3" borderId="15" xfId="0" applyNumberFormat="1" applyFont="1" applyFill="1" applyBorder="1" applyAlignment="1">
      <alignment horizontal="center" vertical="center" wrapText="1"/>
    </xf>
    <xf numFmtId="2" fontId="14" fillId="3" borderId="19" xfId="0" applyNumberFormat="1" applyFont="1" applyFill="1" applyBorder="1" applyAlignment="1">
      <alignment horizontal="center" vertical="center" wrapText="1"/>
    </xf>
    <xf numFmtId="0" fontId="14" fillId="11" borderId="11" xfId="0" applyFont="1" applyFill="1" applyBorder="1" applyAlignment="1" applyProtection="1">
      <alignment horizontal="center" vertical="center" wrapText="1"/>
      <protection locked="0"/>
    </xf>
    <xf numFmtId="0" fontId="14" fillId="11" borderId="15" xfId="0" applyFont="1" applyFill="1" applyBorder="1" applyAlignment="1" applyProtection="1">
      <alignment horizontal="center" vertical="center" wrapText="1"/>
      <protection locked="0"/>
    </xf>
    <xf numFmtId="0" fontId="14" fillId="11" borderId="19" xfId="0" applyFont="1" applyFill="1" applyBorder="1" applyAlignment="1" applyProtection="1">
      <alignment horizontal="center" vertical="center" wrapText="1"/>
      <protection locked="0"/>
    </xf>
    <xf numFmtId="0" fontId="14" fillId="0" borderId="20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15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left" vertical="center" wrapText="1"/>
    </xf>
    <xf numFmtId="164" fontId="12" fillId="3" borderId="30" xfId="0" applyNumberFormat="1" applyFont="1" applyFill="1" applyBorder="1" applyAlignment="1">
      <alignment horizontal="center" vertical="center" wrapText="1"/>
    </xf>
    <xf numFmtId="164" fontId="12" fillId="3" borderId="33" xfId="0" applyNumberFormat="1" applyFont="1" applyFill="1" applyBorder="1" applyAlignment="1">
      <alignment horizontal="center" vertical="center" wrapText="1"/>
    </xf>
    <xf numFmtId="9" fontId="12" fillId="3" borderId="31" xfId="2" applyFont="1" applyFill="1" applyBorder="1" applyAlignment="1">
      <alignment horizontal="center" vertical="center" wrapText="1"/>
    </xf>
    <xf numFmtId="9" fontId="12" fillId="3" borderId="15" xfId="2" applyFont="1" applyFill="1" applyBorder="1" applyAlignment="1">
      <alignment horizontal="center" vertical="center" wrapText="1"/>
    </xf>
    <xf numFmtId="9" fontId="12" fillId="3" borderId="34" xfId="2" applyFont="1" applyFill="1" applyBorder="1" applyAlignment="1">
      <alignment horizontal="center" vertical="center" wrapText="1"/>
    </xf>
    <xf numFmtId="0" fontId="12" fillId="0" borderId="4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2" fillId="0" borderId="48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left" vertical="center" wrapText="1"/>
    </xf>
    <xf numFmtId="0" fontId="12" fillId="0" borderId="28" xfId="0" applyFont="1" applyBorder="1" applyAlignment="1">
      <alignment horizontal="left" vertical="center" wrapText="1"/>
    </xf>
    <xf numFmtId="0" fontId="12" fillId="0" borderId="16" xfId="0" applyFont="1" applyBorder="1" applyAlignment="1">
      <alignment horizontal="left" vertical="center" wrapText="1"/>
    </xf>
    <xf numFmtId="0" fontId="12" fillId="0" borderId="4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49" xfId="0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 wrapText="1"/>
    </xf>
    <xf numFmtId="0" fontId="12" fillId="0" borderId="51" xfId="0" applyFont="1" applyBorder="1" applyAlignment="1">
      <alignment horizontal="center" vertical="center" wrapText="1"/>
    </xf>
    <xf numFmtId="164" fontId="12" fillId="3" borderId="34" xfId="0" applyNumberFormat="1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9" fontId="12" fillId="3" borderId="15" xfId="0" applyNumberFormat="1" applyFont="1" applyFill="1" applyBorder="1" applyAlignment="1">
      <alignment horizontal="center" vertical="center" wrapText="1"/>
    </xf>
    <xf numFmtId="9" fontId="12" fillId="3" borderId="19" xfId="0" applyNumberFormat="1" applyFont="1" applyFill="1" applyBorder="1" applyAlignment="1">
      <alignment horizontal="center" vertical="center" wrapText="1"/>
    </xf>
    <xf numFmtId="0" fontId="14" fillId="0" borderId="23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center" vertical="center" wrapText="1"/>
    </xf>
    <xf numFmtId="9" fontId="12" fillId="3" borderId="11" xfId="0" applyNumberFormat="1" applyFont="1" applyFill="1" applyBorder="1" applyAlignment="1">
      <alignment horizontal="center" vertical="center" wrapText="1"/>
    </xf>
    <xf numFmtId="9" fontId="12" fillId="3" borderId="34" xfId="0" applyNumberFormat="1" applyFont="1" applyFill="1" applyBorder="1" applyAlignment="1">
      <alignment horizontal="center" vertical="center" wrapText="1"/>
    </xf>
    <xf numFmtId="0" fontId="12" fillId="0" borderId="20" xfId="0" applyFont="1" applyBorder="1" applyAlignment="1">
      <alignment horizontal="left" vertical="center" wrapText="1"/>
    </xf>
    <xf numFmtId="0" fontId="12" fillId="0" borderId="14" xfId="0" applyFont="1" applyBorder="1" applyAlignment="1">
      <alignment horizontal="left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12" fillId="0" borderId="15" xfId="0" applyFont="1" applyBorder="1" applyAlignment="1">
      <alignment horizontal="left" vertical="center" wrapText="1"/>
    </xf>
    <xf numFmtId="0" fontId="12" fillId="0" borderId="19" xfId="0" applyFont="1" applyBorder="1" applyAlignment="1">
      <alignment horizontal="left" vertical="center" wrapText="1"/>
    </xf>
    <xf numFmtId="164" fontId="12" fillId="3" borderId="37" xfId="0" applyNumberFormat="1" applyFont="1" applyFill="1" applyBorder="1" applyAlignment="1">
      <alignment horizontal="center" vertical="center" wrapText="1"/>
    </xf>
    <xf numFmtId="164" fontId="12" fillId="3" borderId="38" xfId="0" applyNumberFormat="1" applyFont="1" applyFill="1" applyBorder="1" applyAlignment="1">
      <alignment horizontal="center" vertical="center" wrapText="1"/>
    </xf>
    <xf numFmtId="164" fontId="12" fillId="3" borderId="36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0" xfId="0" quotePrefix="1" applyFont="1" applyFill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164" fontId="7" fillId="3" borderId="10" xfId="0" applyNumberFormat="1" applyFont="1" applyFill="1" applyBorder="1" applyAlignment="1">
      <alignment horizontal="center" vertical="center" wrapText="1"/>
    </xf>
    <xf numFmtId="164" fontId="7" fillId="3" borderId="15" xfId="0" applyNumberFormat="1" applyFont="1" applyFill="1" applyBorder="1" applyAlignment="1">
      <alignment horizontal="center" vertical="center" wrapText="1"/>
    </xf>
    <xf numFmtId="164" fontId="7" fillId="3" borderId="19" xfId="0" applyNumberFormat="1" applyFont="1" applyFill="1" applyBorder="1" applyAlignment="1">
      <alignment horizontal="center" vertical="center" wrapText="1"/>
    </xf>
    <xf numFmtId="164" fontId="7" fillId="3" borderId="10" xfId="2" applyNumberFormat="1" applyFont="1" applyFill="1" applyBorder="1" applyAlignment="1" applyProtection="1">
      <alignment horizontal="center" vertical="center" wrapText="1"/>
    </xf>
    <xf numFmtId="164" fontId="7" fillId="3" borderId="15" xfId="2" applyNumberFormat="1" applyFont="1" applyFill="1" applyBorder="1" applyAlignment="1" applyProtection="1">
      <alignment horizontal="center" vertical="center" wrapText="1"/>
    </xf>
    <xf numFmtId="164" fontId="7" fillId="3" borderId="19" xfId="2" applyNumberFormat="1" applyFont="1" applyFill="1" applyBorder="1" applyAlignment="1" applyProtection="1">
      <alignment horizontal="center" vertical="center" wrapText="1"/>
    </xf>
    <xf numFmtId="0" fontId="25" fillId="0" borderId="15" xfId="0" applyFont="1" applyBorder="1" applyAlignment="1">
      <alignment horizontal="left" vertical="center" wrapText="1"/>
    </xf>
    <xf numFmtId="0" fontId="25" fillId="0" borderId="15" xfId="0" applyFont="1" applyBorder="1" applyAlignment="1">
      <alignment horizontal="left" vertical="center"/>
    </xf>
    <xf numFmtId="0" fontId="14" fillId="0" borderId="42" xfId="0" applyFont="1" applyBorder="1" applyAlignment="1">
      <alignment horizontal="left" vertical="center" wrapText="1"/>
    </xf>
    <xf numFmtId="0" fontId="14" fillId="0" borderId="39" xfId="0" applyFont="1" applyBorder="1" applyAlignment="1">
      <alignment horizontal="left" vertical="center" wrapText="1"/>
    </xf>
    <xf numFmtId="0" fontId="14" fillId="0" borderId="43" xfId="0" applyFont="1" applyBorder="1" applyAlignment="1">
      <alignment horizontal="left" vertical="center" wrapText="1"/>
    </xf>
    <xf numFmtId="0" fontId="14" fillId="0" borderId="40" xfId="0" applyFont="1" applyBorder="1" applyAlignment="1">
      <alignment horizontal="left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23" fillId="10" borderId="52" xfId="0" applyFont="1" applyFill="1" applyBorder="1" applyAlignment="1">
      <alignment horizontal="center" vertical="center" wrapText="1"/>
    </xf>
    <xf numFmtId="0" fontId="23" fillId="10" borderId="53" xfId="0" applyFont="1" applyFill="1" applyBorder="1" applyAlignment="1">
      <alignment horizontal="center" vertical="center" wrapText="1"/>
    </xf>
    <xf numFmtId="0" fontId="30" fillId="11" borderId="15" xfId="0" applyFont="1" applyFill="1" applyBorder="1" applyAlignment="1">
      <alignment vertical="center" wrapText="1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2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163285</xdr:colOff>
      <xdr:row>1</xdr:row>
      <xdr:rowOff>45357</xdr:rowOff>
    </xdr:from>
    <xdr:to>
      <xdr:col>2</xdr:col>
      <xdr:colOff>1106714</xdr:colOff>
      <xdr:row>5</xdr:row>
      <xdr:rowOff>95250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5E1547E-F2EC-47EF-80BF-BBB15D3B74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53785" y="235857"/>
          <a:ext cx="943429" cy="8118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163285</xdr:colOff>
      <xdr:row>1</xdr:row>
      <xdr:rowOff>45357</xdr:rowOff>
    </xdr:from>
    <xdr:to>
      <xdr:col>2</xdr:col>
      <xdr:colOff>1106714</xdr:colOff>
      <xdr:row>5</xdr:row>
      <xdr:rowOff>95250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E7226EC-E8B7-474E-BF1C-7A0B793F3E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63385" y="235857"/>
          <a:ext cx="943429" cy="811893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Valéria Sales Ribeiro" id="{41435823-56BE-46A3-8BF3-2649E00AF7A4}" userId="S::valeriasales@sescmg.com.br::df63260c-fb87-4a05-bf29-623452314939" providerId="AD"/>
</personList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U26" dT="2023-10-18T11:55:09.20" personId="{41435823-56BE-46A3-8BF3-2649E00AF7A4}" id="{471A1540-DCE3-463B-8B2B-547075257992}">
    <text>No mês de Setembro o Sesc recebeu o valor de R$188.130.910,89  referente o recebimento de títulos precatórios ( Restituição do INSS Patronal).</text>
  </threadedComment>
  <threadedComment ref="U29" dT="2023-10-18T11:58:33.02" personId="{41435823-56BE-46A3-8BF3-2649E00AF7A4}" id="{4A9645D1-F93F-459B-9585-8B718CCD3838}">
    <text>No mês de Setembro o Sesc recebeu o valor de R$188.130.910,89  referente o recebimento de títulos precatórios ( Restituição do INSS Patronal).</text>
  </threadedComment>
  <threadedComment ref="U32" dT="2023-10-18T11:58:38.67" personId="{41435823-56BE-46A3-8BF3-2649E00AF7A4}" id="{00E0DF0F-37C0-466D-943C-70FB6E8DBDF5}">
    <text>No mês de Setembro o Sesc recebeu o valor de R$188.130.910,89  referente o recebimento de títulos precatórios ( Restituição do INSS Patronal).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microsoft.com/office/2017/10/relationships/threadedComment" Target="../threadedComments/threadedComment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7D646-B3B2-4D8F-8A29-A3E1A9F9901E}">
  <dimension ref="B1:Y44"/>
  <sheetViews>
    <sheetView showGridLines="0" zoomScale="89" zoomScaleNormal="89" workbookViewId="0">
      <pane xSplit="1" ySplit="7" topLeftCell="B8" activePane="bottomRight" state="frozen"/>
      <selection pane="topRight"/>
      <selection pane="bottomLeft"/>
      <selection pane="bottomRight" activeCell="W41" sqref="W41"/>
    </sheetView>
  </sheetViews>
  <sheetFormatPr defaultColWidth="9.140625" defaultRowHeight="15" x14ac:dyDescent="0.25"/>
  <cols>
    <col min="1" max="1" width="2.85546875" customWidth="1"/>
    <col min="3" max="3" width="27.7109375" customWidth="1"/>
    <col min="4" max="4" width="40.7109375" bestFit="1" customWidth="1"/>
    <col min="5" max="5" width="40.7109375" customWidth="1"/>
    <col min="6" max="6" width="31.5703125" customWidth="1"/>
    <col min="7" max="7" width="11.7109375" customWidth="1"/>
    <col min="8" max="8" width="13.140625" customWidth="1"/>
    <col min="9" max="9" width="13.28515625" customWidth="1"/>
    <col min="10" max="10" width="15.140625" customWidth="1"/>
    <col min="11" max="11" width="60.7109375" customWidth="1"/>
    <col min="12" max="12" width="33.7109375" customWidth="1"/>
    <col min="13" max="16" width="15.7109375" customWidth="1"/>
    <col min="17" max="17" width="15.85546875" customWidth="1"/>
    <col min="18" max="20" width="15.7109375" customWidth="1"/>
    <col min="21" max="21" width="16.7109375" customWidth="1"/>
    <col min="22" max="22" width="15.7109375" customWidth="1"/>
    <col min="23" max="23" width="15.7109375" bestFit="1" customWidth="1"/>
    <col min="24" max="24" width="15.28515625" customWidth="1"/>
    <col min="25" max="25" width="8" bestFit="1" customWidth="1"/>
  </cols>
  <sheetData>
    <row r="1" spans="2:25" x14ac:dyDescent="0.25">
      <c r="C1" s="1"/>
    </row>
    <row r="2" spans="2:25" x14ac:dyDescent="0.25">
      <c r="C2" s="166" t="s">
        <v>0</v>
      </c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66"/>
      <c r="V2" s="166"/>
      <c r="W2" s="166"/>
      <c r="X2" s="166"/>
    </row>
    <row r="3" spans="2:25" x14ac:dyDescent="0.25"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</row>
    <row r="4" spans="2:25" x14ac:dyDescent="0.25">
      <c r="C4" s="166" t="s">
        <v>1</v>
      </c>
      <c r="D4" s="166"/>
      <c r="E4" s="166"/>
      <c r="F4" s="166"/>
      <c r="G4" s="166"/>
      <c r="H4" s="166"/>
      <c r="I4" s="166"/>
      <c r="J4" s="166"/>
      <c r="K4" s="166"/>
      <c r="L4" s="166"/>
      <c r="M4" s="166"/>
      <c r="N4" s="166"/>
      <c r="O4" s="166"/>
      <c r="P4" s="166"/>
      <c r="Q4" s="166"/>
      <c r="R4" s="166"/>
      <c r="S4" s="166"/>
      <c r="T4" s="166"/>
      <c r="U4" s="166"/>
      <c r="V4" s="166"/>
      <c r="W4" s="166"/>
      <c r="X4" s="166"/>
    </row>
    <row r="5" spans="2:25" x14ac:dyDescent="0.25">
      <c r="C5" s="167"/>
      <c r="D5" s="167"/>
      <c r="E5" s="167"/>
      <c r="F5" s="167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</row>
    <row r="6" spans="2:25" ht="18.75" x14ac:dyDescent="0.25">
      <c r="C6" s="168" t="s">
        <v>2</v>
      </c>
      <c r="D6" s="168"/>
      <c r="E6" s="168"/>
      <c r="F6" s="168"/>
      <c r="G6" s="2"/>
      <c r="H6" s="2"/>
      <c r="I6" s="2"/>
      <c r="J6" s="2"/>
      <c r="K6" s="3"/>
      <c r="L6" s="2"/>
      <c r="M6" s="2"/>
      <c r="N6" s="2"/>
      <c r="O6" s="2"/>
      <c r="P6" s="2"/>
      <c r="Q6" s="2"/>
    </row>
    <row r="7" spans="2:25" ht="30" x14ac:dyDescent="0.25">
      <c r="B7" s="4"/>
      <c r="C7" s="5" t="s">
        <v>3</v>
      </c>
      <c r="D7" s="6" t="s">
        <v>4</v>
      </c>
      <c r="E7" s="6" t="s">
        <v>5</v>
      </c>
      <c r="F7" s="6" t="s">
        <v>6</v>
      </c>
      <c r="G7" s="6" t="s">
        <v>7</v>
      </c>
      <c r="H7" s="6" t="s">
        <v>8</v>
      </c>
      <c r="I7" s="6" t="s">
        <v>9</v>
      </c>
      <c r="J7" s="6" t="s">
        <v>10</v>
      </c>
      <c r="K7" s="6" t="s">
        <v>11</v>
      </c>
      <c r="L7" s="7" t="s">
        <v>12</v>
      </c>
      <c r="M7" s="8" t="s">
        <v>13</v>
      </c>
      <c r="N7" s="8" t="s">
        <v>14</v>
      </c>
      <c r="O7" s="8" t="s">
        <v>15</v>
      </c>
      <c r="P7" s="8" t="s">
        <v>16</v>
      </c>
      <c r="Q7" s="8" t="s">
        <v>17</v>
      </c>
      <c r="R7" s="8" t="s">
        <v>18</v>
      </c>
      <c r="S7" s="8" t="s">
        <v>19</v>
      </c>
      <c r="T7" s="8" t="s">
        <v>20</v>
      </c>
      <c r="U7" s="8" t="s">
        <v>21</v>
      </c>
      <c r="V7" s="8" t="s">
        <v>22</v>
      </c>
      <c r="W7" s="8" t="s">
        <v>23</v>
      </c>
      <c r="X7" s="9" t="s">
        <v>24</v>
      </c>
    </row>
    <row r="8" spans="2:25" x14ac:dyDescent="0.25">
      <c r="B8" s="10"/>
      <c r="C8" s="11"/>
      <c r="D8" s="10"/>
      <c r="E8" s="10"/>
      <c r="F8" s="10"/>
      <c r="G8" s="10"/>
      <c r="H8" s="10"/>
      <c r="I8" s="10"/>
      <c r="J8" s="10"/>
      <c r="K8" s="10"/>
      <c r="L8" s="10"/>
      <c r="M8" s="67"/>
      <c r="N8" s="67"/>
      <c r="O8" s="67"/>
      <c r="P8" s="67"/>
      <c r="Q8" s="67"/>
      <c r="R8" s="67"/>
      <c r="S8" s="67"/>
      <c r="T8" s="67"/>
      <c r="U8" s="10"/>
      <c r="V8" s="10"/>
      <c r="W8" s="10"/>
      <c r="X8" s="10"/>
    </row>
    <row r="9" spans="2:25" ht="40.5" customHeight="1" x14ac:dyDescent="0.25">
      <c r="B9" s="12"/>
      <c r="C9" s="169" t="s">
        <v>25</v>
      </c>
      <c r="D9" s="172" t="s">
        <v>26</v>
      </c>
      <c r="E9" s="175" t="s">
        <v>27</v>
      </c>
      <c r="F9" s="175" t="s">
        <v>28</v>
      </c>
      <c r="G9" s="178" t="s">
        <v>29</v>
      </c>
      <c r="H9" s="178">
        <v>0.85</v>
      </c>
      <c r="I9" s="178">
        <v>0.73399999999999999</v>
      </c>
      <c r="J9" s="181">
        <f>IFERROR(SUM(M9:X9)/SUM(M10:X10),"-")</f>
        <v>0.66305177033528351</v>
      </c>
      <c r="K9" s="184" t="s">
        <v>30</v>
      </c>
      <c r="L9" s="13" t="s">
        <v>31</v>
      </c>
      <c r="M9" s="38">
        <v>28282168.010000002</v>
      </c>
      <c r="N9" s="38">
        <v>27770207.23</v>
      </c>
      <c r="O9" s="38">
        <v>28593523.600000001</v>
      </c>
      <c r="P9" s="38">
        <v>29839039.5799996</v>
      </c>
      <c r="Q9" s="38">
        <v>32850147.959999502</v>
      </c>
      <c r="R9" s="38">
        <v>33002469.960000001</v>
      </c>
      <c r="S9" s="38">
        <v>36080671.780000001</v>
      </c>
      <c r="T9" s="38">
        <v>36717120.07</v>
      </c>
      <c r="U9" s="38">
        <v>72378418.260000005</v>
      </c>
      <c r="V9" s="38">
        <v>44616065.909999996</v>
      </c>
      <c r="W9" s="38">
        <v>41699450.1499997</v>
      </c>
      <c r="X9" s="68">
        <v>45802071.770000003</v>
      </c>
    </row>
    <row r="10" spans="2:25" ht="40.5" customHeight="1" x14ac:dyDescent="0.25">
      <c r="B10" s="12"/>
      <c r="C10" s="170"/>
      <c r="D10" s="173"/>
      <c r="E10" s="176"/>
      <c r="F10" s="176"/>
      <c r="G10" s="179"/>
      <c r="H10" s="179"/>
      <c r="I10" s="179"/>
      <c r="J10" s="182"/>
      <c r="K10" s="185"/>
      <c r="L10" s="14" t="s">
        <v>32</v>
      </c>
      <c r="M10" s="39">
        <v>52134958.310000002</v>
      </c>
      <c r="N10" s="39">
        <v>51700307.649999999</v>
      </c>
      <c r="O10" s="39">
        <v>54001134.079999998</v>
      </c>
      <c r="P10" s="39">
        <v>50597463.919999801</v>
      </c>
      <c r="Q10" s="39">
        <v>54336242.149999499</v>
      </c>
      <c r="R10" s="39">
        <v>63300718.789999999</v>
      </c>
      <c r="S10" s="39">
        <v>55172983.049999997</v>
      </c>
      <c r="T10" s="39">
        <v>56308602.979999997</v>
      </c>
      <c r="U10" s="39">
        <v>243915141.03</v>
      </c>
      <c r="V10" s="39">
        <v>57109589.479999997</v>
      </c>
      <c r="W10" s="39">
        <v>-132738431.8</v>
      </c>
      <c r="X10" s="69">
        <v>84350766.890000001</v>
      </c>
    </row>
    <row r="11" spans="2:25" ht="28.5" customHeight="1" x14ac:dyDescent="0.25">
      <c r="B11" s="12"/>
      <c r="C11" s="171"/>
      <c r="D11" s="174"/>
      <c r="E11" s="177"/>
      <c r="F11" s="177"/>
      <c r="G11" s="180"/>
      <c r="H11" s="180"/>
      <c r="I11" s="180"/>
      <c r="J11" s="183"/>
      <c r="K11" s="185"/>
      <c r="L11" s="15" t="s">
        <v>33</v>
      </c>
      <c r="M11" s="16">
        <f>IFERROR(M9/M10,"-")</f>
        <v>0.54247991993838807</v>
      </c>
      <c r="N11" s="16">
        <f>IFERROR(N9/N10,"-")</f>
        <v>0.53713814273598426</v>
      </c>
      <c r="O11" s="16">
        <f t="shared" ref="O11:X11" si="0">IFERROR(O9/O10,"-")</f>
        <v>0.5294985760417571</v>
      </c>
      <c r="P11" s="16">
        <f t="shared" si="0"/>
        <v>0.58973389708184643</v>
      </c>
      <c r="Q11" s="16">
        <f t="shared" si="0"/>
        <v>0.60457158353560903</v>
      </c>
      <c r="R11" s="16">
        <f t="shared" si="0"/>
        <v>0.52136011392675685</v>
      </c>
      <c r="S11" s="16">
        <f t="shared" si="0"/>
        <v>0.65395542864344003</v>
      </c>
      <c r="T11" s="16">
        <f t="shared" si="0"/>
        <v>0.65206945523122628</v>
      </c>
      <c r="U11" s="16">
        <f t="shared" si="0"/>
        <v>0.29673606137922337</v>
      </c>
      <c r="V11" s="16">
        <f t="shared" si="0"/>
        <v>0.78123597658891797</v>
      </c>
      <c r="W11" s="16">
        <f t="shared" si="0"/>
        <v>-0.31414752746837638</v>
      </c>
      <c r="X11" s="17">
        <f t="shared" si="0"/>
        <v>0.54299532130786066</v>
      </c>
    </row>
    <row r="12" spans="2:25" x14ac:dyDescent="0.25">
      <c r="B12" s="10"/>
      <c r="C12" s="11"/>
      <c r="D12" s="10"/>
      <c r="E12" s="10"/>
      <c r="F12" s="10"/>
      <c r="G12" s="10"/>
      <c r="H12" s="10"/>
      <c r="I12" s="10"/>
      <c r="J12" s="10"/>
      <c r="K12" s="10"/>
      <c r="L12" s="63" t="s">
        <v>34</v>
      </c>
      <c r="M12" s="63" t="s">
        <v>35</v>
      </c>
      <c r="N12" s="63" t="s">
        <v>35</v>
      </c>
      <c r="O12" s="63" t="s">
        <v>35</v>
      </c>
      <c r="P12" s="63" t="s">
        <v>35</v>
      </c>
      <c r="Q12" s="63" t="s">
        <v>35</v>
      </c>
      <c r="R12" s="63" t="s">
        <v>35</v>
      </c>
      <c r="S12" s="63" t="s">
        <v>35</v>
      </c>
      <c r="T12" s="63" t="s">
        <v>35</v>
      </c>
      <c r="U12" s="63" t="s">
        <v>36</v>
      </c>
      <c r="V12" s="63" t="s">
        <v>36</v>
      </c>
      <c r="W12" s="63" t="s">
        <v>36</v>
      </c>
      <c r="X12" s="63" t="s">
        <v>36</v>
      </c>
      <c r="Y12" s="62" t="s">
        <v>37</v>
      </c>
    </row>
    <row r="13" spans="2:25" ht="41.25" customHeight="1" x14ac:dyDescent="0.25">
      <c r="B13" s="12"/>
      <c r="C13" s="157" t="s">
        <v>38</v>
      </c>
      <c r="D13" s="160" t="s">
        <v>39</v>
      </c>
      <c r="E13" s="154" t="s">
        <v>40</v>
      </c>
      <c r="F13" s="154" t="s">
        <v>41</v>
      </c>
      <c r="G13" s="86" t="s">
        <v>42</v>
      </c>
      <c r="H13" s="86">
        <v>0.11</v>
      </c>
      <c r="I13" s="86">
        <v>0.11</v>
      </c>
      <c r="J13" s="86" t="str">
        <f>IFERROR(SUM(M13:X13)/INDEX(M14:X14,1,MATCH("-",M14:X14,0)-1),"-")</f>
        <v>-</v>
      </c>
      <c r="K13" s="78" t="s">
        <v>43</v>
      </c>
      <c r="L13" s="18" t="s">
        <v>44</v>
      </c>
      <c r="M13" s="40">
        <v>13</v>
      </c>
      <c r="N13" s="40">
        <v>17</v>
      </c>
      <c r="O13" s="40">
        <v>23</v>
      </c>
      <c r="P13" s="40">
        <v>15</v>
      </c>
      <c r="Q13" s="40">
        <v>17</v>
      </c>
      <c r="R13" s="40">
        <v>6</v>
      </c>
      <c r="S13" s="40">
        <v>19</v>
      </c>
      <c r="T13" s="40">
        <v>20</v>
      </c>
      <c r="U13" s="40">
        <v>19</v>
      </c>
      <c r="V13" s="40">
        <v>15</v>
      </c>
      <c r="W13" s="40">
        <v>6</v>
      </c>
      <c r="X13" s="40">
        <v>17</v>
      </c>
      <c r="Y13" s="62">
        <f>SUM(M13:X13)</f>
        <v>187</v>
      </c>
    </row>
    <row r="14" spans="2:25" ht="76.5" customHeight="1" x14ac:dyDescent="0.25">
      <c r="B14" s="12"/>
      <c r="C14" s="158"/>
      <c r="D14" s="161"/>
      <c r="E14" s="149"/>
      <c r="F14" s="149"/>
      <c r="G14" s="84"/>
      <c r="H14" s="84"/>
      <c r="I14" s="84"/>
      <c r="J14" s="84"/>
      <c r="K14" s="79"/>
      <c r="L14" s="18" t="s">
        <v>45</v>
      </c>
      <c r="M14" s="41">
        <v>2155</v>
      </c>
      <c r="N14" s="41">
        <v>2180</v>
      </c>
      <c r="O14" s="41">
        <v>2256</v>
      </c>
      <c r="P14" s="41">
        <v>2266</v>
      </c>
      <c r="Q14" s="41">
        <v>2274</v>
      </c>
      <c r="R14" s="41">
        <v>2307</v>
      </c>
      <c r="S14" s="41">
        <v>2306</v>
      </c>
      <c r="T14" s="41">
        <v>2347</v>
      </c>
      <c r="U14" s="41">
        <v>2393</v>
      </c>
      <c r="V14" s="41">
        <v>2438</v>
      </c>
      <c r="W14" s="41">
        <v>2454</v>
      </c>
      <c r="X14" s="41">
        <v>2460</v>
      </c>
      <c r="Y14" s="64">
        <f>AVERAGE(M14:X14)</f>
        <v>2319.6666666666665</v>
      </c>
    </row>
    <row r="15" spans="2:25" x14ac:dyDescent="0.25">
      <c r="B15" s="12"/>
      <c r="C15" s="159"/>
      <c r="D15" s="162"/>
      <c r="E15" s="150"/>
      <c r="F15" s="150"/>
      <c r="G15" s="85"/>
      <c r="H15" s="85"/>
      <c r="I15" s="85"/>
      <c r="J15" s="85"/>
      <c r="K15" s="80"/>
      <c r="L15" s="19" t="s">
        <v>33</v>
      </c>
      <c r="M15" s="20">
        <f>IFERROR(M13/M14,"-")</f>
        <v>6.0324825986078886E-3</v>
      </c>
      <c r="N15" s="20">
        <f>IFERROR(N13/N14,"-")</f>
        <v>7.7981651376146793E-3</v>
      </c>
      <c r="O15" s="20">
        <f>IFERROR(O13/O14,"-")</f>
        <v>1.0195035460992909E-2</v>
      </c>
      <c r="P15" s="20">
        <f t="shared" ref="P15:X15" si="1">IFERROR(P13/P14,"-")</f>
        <v>6.6195939982347752E-3</v>
      </c>
      <c r="Q15" s="20">
        <f t="shared" si="1"/>
        <v>7.4758135444151271E-3</v>
      </c>
      <c r="R15" s="20">
        <f t="shared" si="1"/>
        <v>2.6007802340702211E-3</v>
      </c>
      <c r="S15" s="20">
        <f t="shared" si="1"/>
        <v>8.2393755420641802E-3</v>
      </c>
      <c r="T15" s="20">
        <f t="shared" si="1"/>
        <v>8.5215168299957386E-3</v>
      </c>
      <c r="U15" s="20">
        <f t="shared" si="1"/>
        <v>7.9398244880902625E-3</v>
      </c>
      <c r="V15" s="20">
        <f t="shared" si="1"/>
        <v>6.1525840853158325E-3</v>
      </c>
      <c r="W15" s="20">
        <f t="shared" si="1"/>
        <v>2.4449877750611247E-3</v>
      </c>
      <c r="X15" s="21">
        <f t="shared" si="1"/>
        <v>6.9105691056910567E-3</v>
      </c>
      <c r="Y15" s="21">
        <f>Y13/Y14</f>
        <v>8.0615030895243578E-2</v>
      </c>
    </row>
    <row r="16" spans="2:25" ht="30" x14ac:dyDescent="0.25">
      <c r="B16" s="12"/>
      <c r="C16" s="157" t="s">
        <v>46</v>
      </c>
      <c r="D16" s="160" t="s">
        <v>47</v>
      </c>
      <c r="E16" s="154" t="s">
        <v>48</v>
      </c>
      <c r="F16" s="154" t="s">
        <v>49</v>
      </c>
      <c r="G16" s="86">
        <v>0.71</v>
      </c>
      <c r="H16" s="155">
        <v>0.8</v>
      </c>
      <c r="I16" s="155">
        <v>0.8</v>
      </c>
      <c r="J16" s="86" t="str">
        <f>IFERROR(SUM(M16:X16)/INDEX(M17:X17,1,MATCH("-",M17:X17,0)-1),"-")</f>
        <v>-</v>
      </c>
      <c r="K16" s="93"/>
      <c r="L16" s="18" t="s">
        <v>50</v>
      </c>
      <c r="M16" s="22">
        <v>425</v>
      </c>
      <c r="N16" s="22">
        <v>381</v>
      </c>
      <c r="O16" s="22">
        <v>244</v>
      </c>
      <c r="P16" s="22">
        <v>560</v>
      </c>
      <c r="Q16" s="22">
        <v>178</v>
      </c>
      <c r="R16" s="22">
        <v>152</v>
      </c>
      <c r="S16" s="22">
        <v>124</v>
      </c>
      <c r="T16" s="22">
        <v>364</v>
      </c>
      <c r="U16" s="22">
        <v>114</v>
      </c>
      <c r="V16" s="22">
        <v>400</v>
      </c>
      <c r="W16" s="23">
        <v>287</v>
      </c>
      <c r="X16" s="24">
        <v>108</v>
      </c>
    </row>
    <row r="17" spans="2:24" x14ac:dyDescent="0.25">
      <c r="B17" s="12"/>
      <c r="C17" s="158"/>
      <c r="D17" s="161"/>
      <c r="E17" s="149"/>
      <c r="F17" s="149"/>
      <c r="G17" s="84"/>
      <c r="H17" s="190"/>
      <c r="I17" s="151"/>
      <c r="J17" s="84"/>
      <c r="K17" s="94"/>
      <c r="L17" s="18" t="s">
        <v>51</v>
      </c>
      <c r="M17" s="22">
        <v>2155</v>
      </c>
      <c r="N17" s="22">
        <v>2180</v>
      </c>
      <c r="O17" s="22">
        <v>2256</v>
      </c>
      <c r="P17" s="22">
        <v>2266</v>
      </c>
      <c r="Q17" s="22">
        <v>2224</v>
      </c>
      <c r="R17" s="22">
        <v>2307</v>
      </c>
      <c r="S17" s="22">
        <v>2306</v>
      </c>
      <c r="T17" s="22">
        <v>2347</v>
      </c>
      <c r="U17" s="22">
        <v>2393</v>
      </c>
      <c r="V17" s="22">
        <v>2438</v>
      </c>
      <c r="W17" s="22">
        <v>2454</v>
      </c>
      <c r="X17" s="22">
        <v>2460</v>
      </c>
    </row>
    <row r="18" spans="2:24" x14ac:dyDescent="0.25">
      <c r="B18" s="12"/>
      <c r="C18" s="159"/>
      <c r="D18" s="162"/>
      <c r="E18" s="149"/>
      <c r="F18" s="150"/>
      <c r="G18" s="84"/>
      <c r="H18" s="190"/>
      <c r="I18" s="156"/>
      <c r="J18" s="84"/>
      <c r="K18" s="95"/>
      <c r="L18" s="43" t="s">
        <v>33</v>
      </c>
      <c r="M18" s="44">
        <f>IFERROR(M16/M17,"-")</f>
        <v>0.19721577726218098</v>
      </c>
      <c r="N18" s="44">
        <f t="shared" ref="N18:X18" si="2">IFERROR(N16/N17,"-")</f>
        <v>0.17477064220183486</v>
      </c>
      <c r="O18" s="44">
        <f t="shared" si="2"/>
        <v>0.10815602836879433</v>
      </c>
      <c r="P18" s="44">
        <f t="shared" si="2"/>
        <v>0.2471315092674316</v>
      </c>
      <c r="Q18" s="44">
        <f t="shared" si="2"/>
        <v>8.0035971223021585E-2</v>
      </c>
      <c r="R18" s="44">
        <f>IFERROR(R16/R17,"-")</f>
        <v>6.5886432596445596E-2</v>
      </c>
      <c r="S18" s="44">
        <f t="shared" si="2"/>
        <v>5.3772766695576756E-2</v>
      </c>
      <c r="T18" s="44">
        <f t="shared" si="2"/>
        <v>0.15509160630592245</v>
      </c>
      <c r="U18" s="44">
        <f t="shared" si="2"/>
        <v>4.7638946928541578E-2</v>
      </c>
      <c r="V18" s="44">
        <f t="shared" si="2"/>
        <v>0.16406890894175555</v>
      </c>
      <c r="W18" s="44">
        <f t="shared" si="2"/>
        <v>0.1169519152404238</v>
      </c>
      <c r="X18" s="45">
        <f t="shared" si="2"/>
        <v>4.3902439024390241E-2</v>
      </c>
    </row>
    <row r="19" spans="2:24" ht="22.5" customHeight="1" x14ac:dyDescent="0.25">
      <c r="B19" s="12"/>
      <c r="C19" s="157" t="s">
        <v>52</v>
      </c>
      <c r="D19" s="140" t="s">
        <v>53</v>
      </c>
      <c r="E19" s="137" t="s">
        <v>54</v>
      </c>
      <c r="F19" s="143" t="s">
        <v>55</v>
      </c>
      <c r="G19" s="132"/>
      <c r="H19" s="132"/>
      <c r="I19" s="83"/>
      <c r="J19" s="83">
        <f>IFERROR(SUM(M20:X20)/SUM(M19:X19),"-")</f>
        <v>6.6006654164685152E-2</v>
      </c>
      <c r="K19" s="99" t="s">
        <v>56</v>
      </c>
      <c r="L19" s="18" t="s">
        <v>57</v>
      </c>
      <c r="M19" s="48">
        <v>1606132.94</v>
      </c>
      <c r="N19" s="49">
        <v>2436270.94</v>
      </c>
      <c r="O19" s="49">
        <v>2281844.65</v>
      </c>
      <c r="P19" s="49">
        <v>2590956.12082197</v>
      </c>
      <c r="Q19" s="49">
        <v>4099301.67</v>
      </c>
      <c r="R19" s="49">
        <v>6051842.0800000001</v>
      </c>
      <c r="S19" s="49">
        <v>2644789</v>
      </c>
      <c r="T19" s="49">
        <v>2237461</v>
      </c>
      <c r="U19" s="49">
        <v>1250477</v>
      </c>
      <c r="V19" s="49">
        <v>2176809</v>
      </c>
      <c r="W19" s="49">
        <v>2601810</v>
      </c>
      <c r="X19" s="49">
        <v>129192028</v>
      </c>
    </row>
    <row r="20" spans="2:24" ht="22.5" customHeight="1" x14ac:dyDescent="0.25">
      <c r="B20" s="12"/>
      <c r="C20" s="158"/>
      <c r="D20" s="141"/>
      <c r="E20" s="138"/>
      <c r="F20" s="144"/>
      <c r="G20" s="133"/>
      <c r="H20" s="133"/>
      <c r="I20" s="84"/>
      <c r="J20" s="84"/>
      <c r="K20" s="79"/>
      <c r="L20" s="18" t="s">
        <v>58</v>
      </c>
      <c r="M20" s="49">
        <v>1078905.79</v>
      </c>
      <c r="N20" s="49">
        <v>1336236.45</v>
      </c>
      <c r="O20" s="49">
        <v>709472.26</v>
      </c>
      <c r="P20" s="49">
        <v>1269127.67</v>
      </c>
      <c r="Q20" s="49">
        <v>616713.14</v>
      </c>
      <c r="R20" s="49">
        <v>1481938.72</v>
      </c>
      <c r="S20" s="49">
        <v>344355.17</v>
      </c>
      <c r="T20" s="49">
        <v>932738.8</v>
      </c>
      <c r="U20" s="49">
        <v>1177182.08</v>
      </c>
      <c r="V20" s="49">
        <v>570169.93999999994</v>
      </c>
      <c r="W20" s="49">
        <v>681857.52</v>
      </c>
      <c r="X20" s="49">
        <v>307563.28000000003</v>
      </c>
    </row>
    <row r="21" spans="2:24" ht="15.75" customHeight="1" x14ac:dyDescent="0.25">
      <c r="B21" s="12"/>
      <c r="C21" s="158"/>
      <c r="D21" s="141"/>
      <c r="E21" s="139"/>
      <c r="F21" s="144"/>
      <c r="G21" s="133"/>
      <c r="H21" s="133"/>
      <c r="I21" s="148"/>
      <c r="J21" s="84"/>
      <c r="K21" s="100"/>
      <c r="L21" s="46" t="s">
        <v>33</v>
      </c>
      <c r="M21" s="47">
        <f>IFERROR(M20/M19,"-")</f>
        <v>0.67174127566302211</v>
      </c>
      <c r="N21" s="47">
        <f t="shared" ref="N21:X21" si="3">IFERROR(N20/N19,"-")</f>
        <v>0.54847612720775629</v>
      </c>
      <c r="O21" s="47">
        <f t="shared" si="3"/>
        <v>0.31092049145413997</v>
      </c>
      <c r="P21" s="47">
        <f t="shared" si="3"/>
        <v>0.48982985848381499</v>
      </c>
      <c r="Q21" s="47">
        <f t="shared" si="3"/>
        <v>0.15044346321552862</v>
      </c>
      <c r="R21" s="47">
        <f t="shared" si="3"/>
        <v>0.24487399049910435</v>
      </c>
      <c r="S21" s="47">
        <f t="shared" si="3"/>
        <v>0.13020137712308996</v>
      </c>
      <c r="T21" s="47">
        <f t="shared" si="3"/>
        <v>0.41687376897295642</v>
      </c>
      <c r="U21" s="47">
        <f t="shared" si="3"/>
        <v>0.94138643093795416</v>
      </c>
      <c r="V21" s="47">
        <f t="shared" si="3"/>
        <v>0.26192924597426781</v>
      </c>
      <c r="W21" s="47">
        <f t="shared" si="3"/>
        <v>0.26207045095529652</v>
      </c>
      <c r="X21" s="47">
        <f t="shared" si="3"/>
        <v>2.3806676368606896E-3</v>
      </c>
    </row>
    <row r="22" spans="2:24" ht="45" customHeight="1" x14ac:dyDescent="0.25">
      <c r="B22" s="12"/>
      <c r="C22" s="158"/>
      <c r="D22" s="141"/>
      <c r="E22" s="137" t="s">
        <v>59</v>
      </c>
      <c r="F22" s="145" t="s">
        <v>60</v>
      </c>
      <c r="G22" s="83"/>
      <c r="H22" s="134"/>
      <c r="I22" s="134"/>
      <c r="J22" s="163">
        <f>IFERROR(SUM(L23:W23)/SUM(L22:W22),"-")</f>
        <v>0.29727673604299959</v>
      </c>
      <c r="K22" s="99" t="s">
        <v>61</v>
      </c>
      <c r="L22" s="18" t="s">
        <v>57</v>
      </c>
      <c r="M22" s="49">
        <v>3669692.38</v>
      </c>
      <c r="N22" s="49">
        <v>8127656.79</v>
      </c>
      <c r="O22" s="49">
        <v>7094747.1399999997</v>
      </c>
      <c r="P22" s="49">
        <v>1316252.19</v>
      </c>
      <c r="Q22" s="49">
        <v>1380125.98</v>
      </c>
      <c r="R22" s="49">
        <v>1443264.68</v>
      </c>
      <c r="S22" s="49">
        <v>2708415</v>
      </c>
      <c r="T22" s="49">
        <v>3441959</v>
      </c>
      <c r="U22" s="49">
        <v>2743103</v>
      </c>
      <c r="V22" s="49">
        <v>4229843</v>
      </c>
      <c r="W22" s="49">
        <v>7172143</v>
      </c>
      <c r="X22" s="49">
        <v>3066466</v>
      </c>
    </row>
    <row r="23" spans="2:24" ht="45" customHeight="1" x14ac:dyDescent="0.25">
      <c r="B23" s="12"/>
      <c r="C23" s="158"/>
      <c r="D23" s="141"/>
      <c r="E23" s="138"/>
      <c r="F23" s="146"/>
      <c r="G23" s="84"/>
      <c r="H23" s="135"/>
      <c r="I23" s="135"/>
      <c r="J23" s="164"/>
      <c r="K23" s="79"/>
      <c r="L23" s="18" t="s">
        <v>58</v>
      </c>
      <c r="M23" s="49">
        <v>586153.17000000004</v>
      </c>
      <c r="N23" s="49">
        <v>462303.98</v>
      </c>
      <c r="O23" s="49">
        <v>253020.52</v>
      </c>
      <c r="P23" s="49">
        <v>1553281.33</v>
      </c>
      <c r="Q23" s="49">
        <v>1135815.8799999999</v>
      </c>
      <c r="R23" s="49">
        <v>3572159.65</v>
      </c>
      <c r="S23" s="49">
        <v>370379.39</v>
      </c>
      <c r="T23" s="49">
        <v>460757.86</v>
      </c>
      <c r="U23" s="49">
        <v>268617.83</v>
      </c>
      <c r="V23" s="49">
        <v>2805652.55</v>
      </c>
      <c r="W23" s="49">
        <v>1412027.08</v>
      </c>
      <c r="X23" s="49">
        <v>920062.78</v>
      </c>
    </row>
    <row r="24" spans="2:24" ht="17.25" customHeight="1" x14ac:dyDescent="0.25">
      <c r="B24" s="12"/>
      <c r="C24" s="159"/>
      <c r="D24" s="142"/>
      <c r="E24" s="139"/>
      <c r="F24" s="147"/>
      <c r="G24" s="148"/>
      <c r="H24" s="136"/>
      <c r="I24" s="136"/>
      <c r="J24" s="165"/>
      <c r="K24" s="19" t="s">
        <v>33</v>
      </c>
      <c r="L24" s="25" t="str">
        <f>IFERROR(L23/L22,"-")</f>
        <v>-</v>
      </c>
      <c r="M24" s="25">
        <f t="shared" ref="M24:W24" si="4">IFERROR(M23/M22,"-")</f>
        <v>0.15972814865751772</v>
      </c>
      <c r="N24" s="25">
        <f t="shared" si="4"/>
        <v>5.688035210453319E-2</v>
      </c>
      <c r="O24" s="25">
        <f t="shared" si="4"/>
        <v>3.5663077909214955E-2</v>
      </c>
      <c r="P24" s="25">
        <f t="shared" si="4"/>
        <v>1.1800788190901321</v>
      </c>
      <c r="Q24" s="25">
        <f t="shared" si="4"/>
        <v>0.82297985579548316</v>
      </c>
      <c r="R24" s="25">
        <f t="shared" si="4"/>
        <v>2.47505512987403</v>
      </c>
      <c r="S24" s="25">
        <f t="shared" si="4"/>
        <v>0.1367513434979499</v>
      </c>
      <c r="T24" s="25">
        <f t="shared" si="4"/>
        <v>0.13386500536467749</v>
      </c>
      <c r="U24" s="25">
        <f t="shared" si="4"/>
        <v>9.7924806323349878E-2</v>
      </c>
      <c r="V24" s="25">
        <f t="shared" si="4"/>
        <v>0.6632994534312503</v>
      </c>
      <c r="W24" s="25">
        <f t="shared" si="4"/>
        <v>0.19687659323022422</v>
      </c>
      <c r="X24" s="25"/>
    </row>
    <row r="25" spans="2:24" ht="30" customHeight="1" x14ac:dyDescent="0.25">
      <c r="B25" s="12"/>
      <c r="C25" s="157" t="s">
        <v>52</v>
      </c>
      <c r="D25" s="160" t="s">
        <v>53</v>
      </c>
      <c r="E25" s="149" t="s">
        <v>54</v>
      </c>
      <c r="F25" s="149" t="s">
        <v>62</v>
      </c>
      <c r="G25" s="84">
        <v>0.17</v>
      </c>
      <c r="H25" s="151">
        <v>0.1</v>
      </c>
      <c r="I25" s="83">
        <v>0.26600000000000001</v>
      </c>
      <c r="J25" s="97">
        <f>IFERROR(SUM(M25:X25)/SUM(M26:X26),"-")</f>
        <v>3.521713046423635E-2</v>
      </c>
      <c r="K25" s="78" t="s">
        <v>56</v>
      </c>
      <c r="L25" s="18" t="s">
        <v>63</v>
      </c>
      <c r="M25" s="42">
        <v>1665058.96</v>
      </c>
      <c r="N25" s="42">
        <v>1798540.43</v>
      </c>
      <c r="O25" s="42">
        <v>962492.78</v>
      </c>
      <c r="P25" s="27">
        <v>2822409</v>
      </c>
      <c r="Q25" s="27">
        <v>1752529.02</v>
      </c>
      <c r="R25" s="42">
        <v>5054098.37</v>
      </c>
      <c r="S25" s="27">
        <v>714734.56</v>
      </c>
      <c r="T25" s="42">
        <v>1393496.66</v>
      </c>
      <c r="U25" s="42">
        <v>1445799.91</v>
      </c>
      <c r="V25" s="42">
        <v>3375822.49</v>
      </c>
      <c r="W25" s="42">
        <v>2093884.6</v>
      </c>
      <c r="X25" s="70">
        <v>1227626.06</v>
      </c>
    </row>
    <row r="26" spans="2:24" ht="30" customHeight="1" x14ac:dyDescent="0.25">
      <c r="B26" s="12"/>
      <c r="C26" s="158"/>
      <c r="D26" s="161"/>
      <c r="E26" s="149"/>
      <c r="F26" s="149"/>
      <c r="G26" s="84"/>
      <c r="H26" s="151"/>
      <c r="I26" s="84"/>
      <c r="J26" s="97"/>
      <c r="K26" s="79"/>
      <c r="L26" s="28" t="s">
        <v>32</v>
      </c>
      <c r="M26" s="55">
        <v>52134958.310000002</v>
      </c>
      <c r="N26" s="65">
        <v>51700307.649999999</v>
      </c>
      <c r="O26" s="65">
        <v>54001134.079999998</v>
      </c>
      <c r="P26" s="55">
        <v>50597463.919999801</v>
      </c>
      <c r="Q26" s="55">
        <v>54336242.149999999</v>
      </c>
      <c r="R26" s="65">
        <v>63300718.789999999</v>
      </c>
      <c r="S26" s="65">
        <v>55172983.049999997</v>
      </c>
      <c r="T26" s="55">
        <v>56308602.979999997</v>
      </c>
      <c r="U26" s="65">
        <v>243915141.03</v>
      </c>
      <c r="V26" s="65">
        <v>57109589.479999997</v>
      </c>
      <c r="W26" s="65">
        <v>-132738431.8</v>
      </c>
      <c r="X26" s="71">
        <v>84350766.890000001</v>
      </c>
    </row>
    <row r="27" spans="2:24" x14ac:dyDescent="0.25">
      <c r="B27" s="12"/>
      <c r="C27" s="158"/>
      <c r="D27" s="162"/>
      <c r="E27" s="150"/>
      <c r="F27" s="150"/>
      <c r="G27" s="85"/>
      <c r="H27" s="152"/>
      <c r="I27" s="85"/>
      <c r="J27" s="98"/>
      <c r="K27" s="80"/>
      <c r="L27" s="19" t="s">
        <v>33</v>
      </c>
      <c r="M27" s="25">
        <f>IFERROR(M25/M26,"-")</f>
        <v>3.1937475620472972E-2</v>
      </c>
      <c r="N27" s="25">
        <f t="shared" ref="N27:X27" si="5">IFERROR(N25/N26,"-")</f>
        <v>3.4787809043144061E-2</v>
      </c>
      <c r="O27" s="25">
        <f t="shared" si="5"/>
        <v>1.7823566049078057E-2</v>
      </c>
      <c r="P27" s="25">
        <f t="shared" si="5"/>
        <v>5.5781629776198695E-2</v>
      </c>
      <c r="Q27" s="25">
        <f t="shared" si="5"/>
        <v>3.2253408602714716E-2</v>
      </c>
      <c r="R27" s="25">
        <f t="shared" si="5"/>
        <v>7.9842669508492642E-2</v>
      </c>
      <c r="S27" s="25">
        <f t="shared" si="5"/>
        <v>1.2954430239022577E-2</v>
      </c>
      <c r="T27" s="25">
        <f t="shared" si="5"/>
        <v>2.4747491258040086E-2</v>
      </c>
      <c r="U27" s="25">
        <f t="shared" si="5"/>
        <v>5.92747093884662E-3</v>
      </c>
      <c r="V27" s="25">
        <f t="shared" si="5"/>
        <v>5.9111307238204305E-2</v>
      </c>
      <c r="W27" s="25">
        <f t="shared" si="5"/>
        <v>-1.5774516630985242E-2</v>
      </c>
      <c r="X27" s="26">
        <f t="shared" si="5"/>
        <v>1.4553822155534406E-2</v>
      </c>
    </row>
    <row r="28" spans="2:24" x14ac:dyDescent="0.25">
      <c r="B28" s="12"/>
      <c r="C28" s="158"/>
      <c r="D28" s="160" t="s">
        <v>64</v>
      </c>
      <c r="E28" s="154" t="s">
        <v>65</v>
      </c>
      <c r="F28" s="154" t="s">
        <v>66</v>
      </c>
      <c r="G28" s="86">
        <v>9.6000000000000002E-2</v>
      </c>
      <c r="H28" s="86">
        <v>4.8000000000000001E-2</v>
      </c>
      <c r="I28" s="86">
        <v>3.9E-2</v>
      </c>
      <c r="J28" s="90">
        <f>IFERROR(SUM(M28:X28)/SUM(M29:X29),"-")</f>
        <v>2.232451320102135E-2</v>
      </c>
      <c r="K28" s="96" t="s">
        <v>67</v>
      </c>
      <c r="L28" s="18" t="s">
        <v>68</v>
      </c>
      <c r="M28" s="42">
        <v>973358.02</v>
      </c>
      <c r="N28" s="27">
        <v>1188426.68</v>
      </c>
      <c r="O28" s="42">
        <v>1015357.19</v>
      </c>
      <c r="P28" s="27">
        <v>1292323.94</v>
      </c>
      <c r="Q28" s="27">
        <v>1017456.05</v>
      </c>
      <c r="R28" s="42">
        <v>1104503.57</v>
      </c>
      <c r="S28" s="42">
        <v>1008981.61</v>
      </c>
      <c r="T28" s="42">
        <v>929171.03</v>
      </c>
      <c r="U28" s="42">
        <v>1212163.04</v>
      </c>
      <c r="V28" s="42">
        <v>2105708.36</v>
      </c>
      <c r="W28" s="42">
        <v>1578152.59</v>
      </c>
      <c r="X28" s="70">
        <v>1982542</v>
      </c>
    </row>
    <row r="29" spans="2:24" x14ac:dyDescent="0.25">
      <c r="B29" s="12"/>
      <c r="C29" s="158"/>
      <c r="D29" s="161"/>
      <c r="E29" s="149"/>
      <c r="F29" s="149"/>
      <c r="G29" s="84"/>
      <c r="H29" s="84"/>
      <c r="I29" s="84"/>
      <c r="J29" s="91"/>
      <c r="K29" s="79"/>
      <c r="L29" s="28" t="s">
        <v>32</v>
      </c>
      <c r="M29" s="55">
        <v>52134958.310000002</v>
      </c>
      <c r="N29" s="55">
        <v>51700307.649999999</v>
      </c>
      <c r="O29" s="65">
        <v>54001134.079999998</v>
      </c>
      <c r="P29" s="55">
        <v>50597463.919999801</v>
      </c>
      <c r="Q29" s="55">
        <v>54336242.149999999</v>
      </c>
      <c r="R29" s="65">
        <v>63300718.789999999</v>
      </c>
      <c r="S29" s="55">
        <v>55172983.049999997</v>
      </c>
      <c r="T29" s="55">
        <v>56308602.979999997</v>
      </c>
      <c r="U29" s="65">
        <v>243915141.03</v>
      </c>
      <c r="V29" s="55">
        <v>57109589.479999997</v>
      </c>
      <c r="W29" s="65">
        <v>-132738431.8</v>
      </c>
      <c r="X29" s="71">
        <v>84350766.890000001</v>
      </c>
    </row>
    <row r="30" spans="2:24" x14ac:dyDescent="0.25">
      <c r="B30" s="12"/>
      <c r="C30" s="159"/>
      <c r="D30" s="162"/>
      <c r="E30" s="150"/>
      <c r="F30" s="150"/>
      <c r="G30" s="85"/>
      <c r="H30" s="85"/>
      <c r="I30" s="85"/>
      <c r="J30" s="92"/>
      <c r="K30" s="80"/>
      <c r="L30" s="19" t="s">
        <v>33</v>
      </c>
      <c r="M30" s="25">
        <f>IFERROR(M28/M29,"-")</f>
        <v>1.8669968319765595E-2</v>
      </c>
      <c r="N30" s="25">
        <f t="shared" ref="N30:X30" si="6">IFERROR(N28/N29,"-")</f>
        <v>2.2986839615063683E-2</v>
      </c>
      <c r="O30" s="25">
        <f t="shared" si="6"/>
        <v>1.8802516045233395E-2</v>
      </c>
      <c r="P30" s="25">
        <f t="shared" si="6"/>
        <v>2.5541278947168327E-2</v>
      </c>
      <c r="Q30" s="25">
        <f t="shared" si="6"/>
        <v>1.8725182488535417E-2</v>
      </c>
      <c r="R30" s="25">
        <f t="shared" si="6"/>
        <v>1.7448515453105492E-2</v>
      </c>
      <c r="S30" s="25">
        <f t="shared" si="6"/>
        <v>1.8287602993762725E-2</v>
      </c>
      <c r="T30" s="25">
        <f t="shared" si="6"/>
        <v>1.650140441825609E-2</v>
      </c>
      <c r="U30" s="20">
        <f t="shared" si="6"/>
        <v>4.9696096555601347E-3</v>
      </c>
      <c r="V30" s="25">
        <f t="shared" si="6"/>
        <v>3.687136222083031E-2</v>
      </c>
      <c r="W30" s="25">
        <f t="shared" si="6"/>
        <v>-1.1889191160385549E-2</v>
      </c>
      <c r="X30" s="26">
        <f t="shared" si="6"/>
        <v>2.3503544461965471E-2</v>
      </c>
    </row>
    <row r="31" spans="2:24" x14ac:dyDescent="0.25">
      <c r="B31" s="12"/>
      <c r="C31" s="157" t="s">
        <v>69</v>
      </c>
      <c r="D31" s="160" t="s">
        <v>70</v>
      </c>
      <c r="E31" s="154" t="s">
        <v>71</v>
      </c>
      <c r="F31" s="154" t="s">
        <v>72</v>
      </c>
      <c r="G31" s="86">
        <v>2.1000000000000001E-2</v>
      </c>
      <c r="H31" s="86">
        <v>2.9000000000000001E-2</v>
      </c>
      <c r="I31" s="86">
        <v>0.05</v>
      </c>
      <c r="J31" s="86">
        <f>IFERROR(SUM(M31:X31)/SUM(M32:X32),"-")</f>
        <v>3.4521221099731395E-2</v>
      </c>
      <c r="K31" s="93" t="s">
        <v>73</v>
      </c>
      <c r="L31" s="18" t="s">
        <v>74</v>
      </c>
      <c r="M31" s="42">
        <v>3144561.06</v>
      </c>
      <c r="N31" s="27">
        <v>760539.7</v>
      </c>
      <c r="O31" s="42">
        <v>965261.52</v>
      </c>
      <c r="P31" s="27">
        <v>984558.60999999905</v>
      </c>
      <c r="Q31" s="27">
        <v>1785207.32</v>
      </c>
      <c r="R31" s="42">
        <v>1786427.15</v>
      </c>
      <c r="S31" s="42">
        <v>4266928.2</v>
      </c>
      <c r="T31" s="42">
        <v>1330372.8999999999</v>
      </c>
      <c r="U31" s="42">
        <v>1011069.81</v>
      </c>
      <c r="V31" s="42">
        <v>1983032.39</v>
      </c>
      <c r="W31" s="42">
        <v>1193372.3700000001</v>
      </c>
      <c r="X31" s="70">
        <v>4614852.49</v>
      </c>
    </row>
    <row r="32" spans="2:24" x14ac:dyDescent="0.25">
      <c r="B32" s="12"/>
      <c r="C32" s="158"/>
      <c r="D32" s="161"/>
      <c r="E32" s="149"/>
      <c r="F32" s="149"/>
      <c r="G32" s="84"/>
      <c r="H32" s="84"/>
      <c r="I32" s="84"/>
      <c r="J32" s="84"/>
      <c r="K32" s="94"/>
      <c r="L32" s="18" t="s">
        <v>75</v>
      </c>
      <c r="M32" s="55">
        <v>52134958.310000002</v>
      </c>
      <c r="N32" s="55">
        <v>51700307.649999999</v>
      </c>
      <c r="O32" s="65">
        <v>54001134.079999998</v>
      </c>
      <c r="P32" s="55">
        <v>50597463.919999801</v>
      </c>
      <c r="Q32" s="42">
        <v>54336242.149999999</v>
      </c>
      <c r="R32" s="65">
        <v>63300718.789999999</v>
      </c>
      <c r="S32" s="55">
        <v>55172983.049999997</v>
      </c>
      <c r="T32" s="55">
        <v>56308602.979999997</v>
      </c>
      <c r="U32" s="65">
        <v>243915141.03</v>
      </c>
      <c r="V32" s="55">
        <v>57109589.479999997</v>
      </c>
      <c r="W32" s="65">
        <v>-132738431.8</v>
      </c>
      <c r="X32" s="56">
        <v>84350766.890000001</v>
      </c>
    </row>
    <row r="33" spans="2:25" x14ac:dyDescent="0.25">
      <c r="B33" s="12"/>
      <c r="C33" s="158"/>
      <c r="D33" s="162"/>
      <c r="E33" s="150"/>
      <c r="F33" s="150"/>
      <c r="G33" s="85"/>
      <c r="H33" s="85"/>
      <c r="I33" s="85"/>
      <c r="J33" s="85"/>
      <c r="K33" s="119"/>
      <c r="L33" s="19" t="s">
        <v>33</v>
      </c>
      <c r="M33" s="25">
        <f>IFERROR(M31/M32,"-")</f>
        <v>6.031578737057975E-2</v>
      </c>
      <c r="N33" s="25">
        <f t="shared" ref="N33:X33" si="7">IFERROR(N31/N32,"-")</f>
        <v>1.471054495746313E-2</v>
      </c>
      <c r="O33" s="25">
        <f t="shared" si="7"/>
        <v>1.7874837935255454E-2</v>
      </c>
      <c r="P33" s="25">
        <f>IFERROR(P31/P32,"-")</f>
        <v>1.9458655310406376E-2</v>
      </c>
      <c r="Q33" s="25">
        <f>IFERROR(Q31/Q32,"-")</f>
        <v>3.2854817509679404E-2</v>
      </c>
      <c r="R33" s="25">
        <f t="shared" si="7"/>
        <v>2.8221277485433748E-2</v>
      </c>
      <c r="S33" s="25">
        <f t="shared" si="7"/>
        <v>7.7337275675907119E-2</v>
      </c>
      <c r="T33" s="25">
        <f>IFERROR(T31/T32,"-")</f>
        <v>2.3626459006140309E-2</v>
      </c>
      <c r="U33" s="20">
        <f t="shared" si="7"/>
        <v>4.14517034789425E-3</v>
      </c>
      <c r="V33" s="25">
        <f t="shared" si="7"/>
        <v>3.4723282167777897E-2</v>
      </c>
      <c r="W33" s="25">
        <f t="shared" si="7"/>
        <v>-8.990405821564032E-3</v>
      </c>
      <c r="X33" s="26">
        <f t="shared" si="7"/>
        <v>5.4710261212184697E-2</v>
      </c>
    </row>
    <row r="34" spans="2:25" x14ac:dyDescent="0.25">
      <c r="B34" s="10"/>
      <c r="C34" s="11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2:25" x14ac:dyDescent="0.25">
      <c r="B35" s="4"/>
      <c r="C35" s="126" t="s">
        <v>76</v>
      </c>
      <c r="D35" s="129" t="s">
        <v>77</v>
      </c>
      <c r="E35" s="101" t="s">
        <v>78</v>
      </c>
      <c r="F35" s="101" t="s">
        <v>79</v>
      </c>
      <c r="G35" s="87" t="s">
        <v>80</v>
      </c>
      <c r="H35" s="87" t="s">
        <v>80</v>
      </c>
      <c r="I35" s="87"/>
      <c r="J35" s="120" t="str">
        <f>IFERROR(((SUM(M35:X35)/100)+SUM(M36:X36))/INDEX(M37:X37,1,MATCH("-",M37:X37,0)-1),"-")</f>
        <v>-</v>
      </c>
      <c r="K35" s="123"/>
      <c r="L35" s="29" t="s">
        <v>81</v>
      </c>
      <c r="M35" s="30">
        <v>127600</v>
      </c>
      <c r="N35" s="30">
        <v>127200</v>
      </c>
      <c r="O35" s="30">
        <v>148400</v>
      </c>
      <c r="P35" s="30">
        <v>120000</v>
      </c>
      <c r="Q35" s="30">
        <v>126400</v>
      </c>
      <c r="R35" s="30">
        <v>109200</v>
      </c>
      <c r="S35" s="30">
        <v>116800</v>
      </c>
      <c r="T35" s="30">
        <v>132400</v>
      </c>
      <c r="U35" s="30">
        <v>143200</v>
      </c>
      <c r="V35" s="30">
        <v>155600</v>
      </c>
      <c r="W35" s="30">
        <v>144400</v>
      </c>
      <c r="X35" s="31">
        <v>148800</v>
      </c>
    </row>
    <row r="36" spans="2:25" x14ac:dyDescent="0.25">
      <c r="B36" s="4"/>
      <c r="C36" s="127"/>
      <c r="D36" s="130"/>
      <c r="E36" s="102"/>
      <c r="F36" s="102"/>
      <c r="G36" s="88"/>
      <c r="H36" s="88"/>
      <c r="I36" s="88"/>
      <c r="J36" s="121"/>
      <c r="K36" s="124"/>
      <c r="L36" s="29" t="s">
        <v>82</v>
      </c>
      <c r="M36" s="30">
        <v>491</v>
      </c>
      <c r="N36" s="30">
        <v>485</v>
      </c>
      <c r="O36" s="30">
        <v>573</v>
      </c>
      <c r="P36" s="30">
        <v>1704</v>
      </c>
      <c r="Q36" s="30">
        <v>629</v>
      </c>
      <c r="R36" s="30">
        <v>585</v>
      </c>
      <c r="S36" s="30">
        <v>743</v>
      </c>
      <c r="T36" s="30">
        <v>488</v>
      </c>
      <c r="U36" s="30">
        <v>779</v>
      </c>
      <c r="V36" s="30">
        <v>758</v>
      </c>
      <c r="W36" s="30">
        <v>696</v>
      </c>
      <c r="X36" s="31">
        <v>642</v>
      </c>
    </row>
    <row r="37" spans="2:25" x14ac:dyDescent="0.25">
      <c r="B37" s="4"/>
      <c r="C37" s="127"/>
      <c r="D37" s="130"/>
      <c r="E37" s="102"/>
      <c r="F37" s="102"/>
      <c r="G37" s="88"/>
      <c r="H37" s="88"/>
      <c r="I37" s="88"/>
      <c r="J37" s="121"/>
      <c r="K37" s="124"/>
      <c r="L37" s="29" t="s">
        <v>83</v>
      </c>
      <c r="M37" s="30">
        <v>12176</v>
      </c>
      <c r="N37" s="30">
        <v>12176</v>
      </c>
      <c r="O37" s="30">
        <v>12176</v>
      </c>
      <c r="P37" s="30">
        <v>12176</v>
      </c>
      <c r="Q37" s="30">
        <v>12176</v>
      </c>
      <c r="R37" s="30">
        <v>12176</v>
      </c>
      <c r="S37" s="30">
        <v>12176</v>
      </c>
      <c r="T37" s="30">
        <v>12176</v>
      </c>
      <c r="U37" s="30">
        <v>12176</v>
      </c>
      <c r="V37" s="30">
        <v>12176</v>
      </c>
      <c r="W37" s="30">
        <v>12176</v>
      </c>
      <c r="X37" s="31">
        <v>12176</v>
      </c>
    </row>
    <row r="38" spans="2:25" x14ac:dyDescent="0.25">
      <c r="B38" s="4"/>
      <c r="C38" s="153"/>
      <c r="D38" s="131"/>
      <c r="E38" s="103"/>
      <c r="F38" s="103"/>
      <c r="G38" s="89"/>
      <c r="H38" s="89"/>
      <c r="I38" s="89"/>
      <c r="J38" s="122"/>
      <c r="K38" s="125"/>
      <c r="L38" s="32" t="s">
        <v>33</v>
      </c>
      <c r="M38" s="33">
        <f>IFERROR(((M35/100)+M36)/M37,"-")</f>
        <v>0.1451215505913272</v>
      </c>
      <c r="N38" s="33">
        <f t="shared" ref="N38:X38" si="8">IFERROR(((N35/100)+N36)/N37,"-")</f>
        <v>0.14430026281208935</v>
      </c>
      <c r="O38" s="33">
        <f t="shared" si="8"/>
        <v>0.1689388961892247</v>
      </c>
      <c r="P38" s="33">
        <f>IFERROR(((P35/100)+P36)/P37,"-")</f>
        <v>0.23850197109067017</v>
      </c>
      <c r="Q38" s="33">
        <f t="shared" si="8"/>
        <v>0.15546977660972405</v>
      </c>
      <c r="R38" s="33">
        <f t="shared" si="8"/>
        <v>0.13772996057818659</v>
      </c>
      <c r="S38" s="33">
        <f t="shared" si="8"/>
        <v>0.15694809461235218</v>
      </c>
      <c r="T38" s="33">
        <f t="shared" si="8"/>
        <v>0.1488173455978975</v>
      </c>
      <c r="U38" s="33">
        <f t="shared" si="8"/>
        <v>0.18158672798948752</v>
      </c>
      <c r="V38" s="33">
        <f t="shared" si="8"/>
        <v>0.19004599211563733</v>
      </c>
      <c r="W38" s="33">
        <f t="shared" si="8"/>
        <v>0.17575558475689881</v>
      </c>
      <c r="X38" s="34">
        <f t="shared" si="8"/>
        <v>0.17493429697766097</v>
      </c>
    </row>
    <row r="39" spans="2:25" x14ac:dyDescent="0.25">
      <c r="B39" s="4"/>
      <c r="C39" s="126" t="s">
        <v>84</v>
      </c>
      <c r="D39" s="129" t="s">
        <v>85</v>
      </c>
      <c r="E39" s="101" t="s">
        <v>86</v>
      </c>
      <c r="F39" s="101" t="s">
        <v>87</v>
      </c>
      <c r="G39" s="87">
        <v>0.78500000000000003</v>
      </c>
      <c r="H39" s="87">
        <v>0.82099999999999995</v>
      </c>
      <c r="I39" s="87">
        <v>0.84199999999999997</v>
      </c>
      <c r="J39" s="116">
        <f>IFERROR(SUM(M39:X39)/SUM(M40:X40),"-")</f>
        <v>0.83333333333333337</v>
      </c>
      <c r="K39" s="113" t="s">
        <v>88</v>
      </c>
      <c r="L39" s="29" t="s">
        <v>89</v>
      </c>
      <c r="M39" s="35">
        <v>1</v>
      </c>
      <c r="N39" s="35">
        <v>0</v>
      </c>
      <c r="O39" s="35">
        <v>1</v>
      </c>
      <c r="P39" s="35">
        <v>2</v>
      </c>
      <c r="Q39" s="35">
        <v>3</v>
      </c>
      <c r="R39" s="35">
        <v>0</v>
      </c>
      <c r="S39" s="35">
        <v>0</v>
      </c>
      <c r="T39" s="35">
        <v>0</v>
      </c>
      <c r="U39" s="35">
        <v>0</v>
      </c>
      <c r="V39" s="35">
        <v>1</v>
      </c>
      <c r="W39" s="30">
        <v>2</v>
      </c>
      <c r="X39" s="30">
        <v>0</v>
      </c>
    </row>
    <row r="40" spans="2:25" x14ac:dyDescent="0.25">
      <c r="B40" s="4"/>
      <c r="C40" s="127"/>
      <c r="D40" s="130"/>
      <c r="E40" s="102"/>
      <c r="F40" s="102"/>
      <c r="G40" s="88"/>
      <c r="H40" s="88"/>
      <c r="I40" s="88"/>
      <c r="J40" s="117"/>
      <c r="K40" s="114"/>
      <c r="L40" s="29" t="s">
        <v>90</v>
      </c>
      <c r="M40" s="35">
        <v>1</v>
      </c>
      <c r="N40" s="35">
        <v>0</v>
      </c>
      <c r="O40" s="35">
        <v>1</v>
      </c>
      <c r="P40" s="35">
        <v>3</v>
      </c>
      <c r="Q40" s="35">
        <v>2</v>
      </c>
      <c r="R40" s="35">
        <v>0</v>
      </c>
      <c r="S40" s="35">
        <v>0</v>
      </c>
      <c r="T40" s="35">
        <v>1</v>
      </c>
      <c r="U40" s="35">
        <v>1</v>
      </c>
      <c r="V40" s="35">
        <v>0</v>
      </c>
      <c r="W40" s="30">
        <v>3</v>
      </c>
      <c r="X40" s="30">
        <v>0</v>
      </c>
    </row>
    <row r="41" spans="2:25" x14ac:dyDescent="0.25">
      <c r="B41" s="4"/>
      <c r="C41" s="128"/>
      <c r="D41" s="131"/>
      <c r="E41" s="103"/>
      <c r="F41" s="103"/>
      <c r="G41" s="89"/>
      <c r="H41" s="89"/>
      <c r="I41" s="89"/>
      <c r="J41" s="118"/>
      <c r="K41" s="115"/>
      <c r="L41" s="32" t="s">
        <v>33</v>
      </c>
      <c r="M41" s="36">
        <f t="shared" ref="M41:X41" si="9">IFERROR(M39/M40,"-")</f>
        <v>1</v>
      </c>
      <c r="N41" s="36" t="str">
        <f t="shared" si="9"/>
        <v>-</v>
      </c>
      <c r="O41" s="36">
        <f t="shared" si="9"/>
        <v>1</v>
      </c>
      <c r="P41" s="36">
        <f t="shared" si="9"/>
        <v>0.66666666666666663</v>
      </c>
      <c r="Q41" s="36">
        <f t="shared" si="9"/>
        <v>1.5</v>
      </c>
      <c r="R41" s="36" t="str">
        <f t="shared" si="9"/>
        <v>-</v>
      </c>
      <c r="S41" s="36" t="str">
        <f t="shared" si="9"/>
        <v>-</v>
      </c>
      <c r="T41" s="36">
        <f t="shared" si="9"/>
        <v>0</v>
      </c>
      <c r="U41" s="36">
        <f t="shared" si="9"/>
        <v>0</v>
      </c>
      <c r="V41" s="36" t="str">
        <f t="shared" si="9"/>
        <v>-</v>
      </c>
      <c r="W41" s="36">
        <f t="shared" si="9"/>
        <v>0.66666666666666663</v>
      </c>
      <c r="X41" s="37" t="str">
        <f t="shared" si="9"/>
        <v>-</v>
      </c>
    </row>
    <row r="42" spans="2:25" x14ac:dyDescent="0.25">
      <c r="C42" s="186" t="s">
        <v>91</v>
      </c>
      <c r="D42" s="188" t="s">
        <v>92</v>
      </c>
      <c r="E42" s="111" t="s">
        <v>93</v>
      </c>
      <c r="F42" s="111" t="s">
        <v>94</v>
      </c>
      <c r="G42" s="109">
        <v>0.78</v>
      </c>
      <c r="H42" s="81">
        <v>0.75</v>
      </c>
      <c r="I42" s="81">
        <v>0.75</v>
      </c>
      <c r="J42" s="107">
        <f>IFERROR((Y42)-(Y43),"-")</f>
        <v>74.033333333333317</v>
      </c>
      <c r="K42" s="104" t="s">
        <v>95</v>
      </c>
      <c r="L42" s="50" t="s">
        <v>96</v>
      </c>
      <c r="M42" s="51">
        <v>76.5</v>
      </c>
      <c r="N42" s="51">
        <v>77.7</v>
      </c>
      <c r="O42" s="51">
        <v>78.3</v>
      </c>
      <c r="P42" s="51">
        <v>77.400000000000006</v>
      </c>
      <c r="Q42" s="51">
        <v>80.400000000000006</v>
      </c>
      <c r="R42" s="51">
        <v>83.3</v>
      </c>
      <c r="S42" s="66">
        <v>81</v>
      </c>
      <c r="T42" s="51">
        <v>80.900000000000006</v>
      </c>
      <c r="U42" s="51">
        <v>80.3</v>
      </c>
      <c r="V42" s="51">
        <v>80.599999999999994</v>
      </c>
      <c r="W42" s="51">
        <v>79.599999999999994</v>
      </c>
      <c r="X42" s="51">
        <v>81.8</v>
      </c>
      <c r="Y42">
        <f>AVERAGE(M42:X42)</f>
        <v>79.816666666666649</v>
      </c>
    </row>
    <row r="43" spans="2:25" x14ac:dyDescent="0.25">
      <c r="C43" s="187"/>
      <c r="D43" s="189"/>
      <c r="E43" s="112"/>
      <c r="F43" s="112"/>
      <c r="G43" s="110"/>
      <c r="H43" s="82"/>
      <c r="I43" s="82"/>
      <c r="J43" s="108"/>
      <c r="K43" s="105"/>
      <c r="L43" s="50" t="s">
        <v>97</v>
      </c>
      <c r="M43" s="51">
        <v>6.3</v>
      </c>
      <c r="N43" s="51">
        <v>7.5</v>
      </c>
      <c r="O43" s="51">
        <v>6.4</v>
      </c>
      <c r="P43" s="51">
        <v>6.8</v>
      </c>
      <c r="Q43" s="51">
        <v>5.3</v>
      </c>
      <c r="R43" s="51">
        <v>4.4000000000000004</v>
      </c>
      <c r="S43" s="51">
        <v>4.5</v>
      </c>
      <c r="T43" s="51">
        <v>5.3</v>
      </c>
      <c r="U43" s="51">
        <v>6.2</v>
      </c>
      <c r="V43" s="51">
        <v>4.5</v>
      </c>
      <c r="W43" s="51">
        <v>6.2</v>
      </c>
      <c r="X43" s="51">
        <v>6</v>
      </c>
      <c r="Y43">
        <f>AVERAGE(M43:X43)</f>
        <v>5.7833333333333341</v>
      </c>
    </row>
    <row r="44" spans="2:25" ht="69" customHeight="1" x14ac:dyDescent="0.25">
      <c r="C44" s="187"/>
      <c r="D44" s="189"/>
      <c r="E44" s="112"/>
      <c r="F44" s="112"/>
      <c r="G44" s="110"/>
      <c r="H44" s="82"/>
      <c r="I44" s="82"/>
      <c r="J44" s="108"/>
      <c r="K44" s="106"/>
      <c r="L44" s="52" t="s">
        <v>33</v>
      </c>
      <c r="M44" s="53">
        <f t="shared" ref="M44:V44" si="10">IFERROR(M42-M43,"-")</f>
        <v>70.2</v>
      </c>
      <c r="N44" s="53">
        <f t="shared" si="10"/>
        <v>70.2</v>
      </c>
      <c r="O44" s="53">
        <f t="shared" si="10"/>
        <v>71.899999999999991</v>
      </c>
      <c r="P44" s="53">
        <f t="shared" si="10"/>
        <v>70.600000000000009</v>
      </c>
      <c r="Q44" s="53">
        <f t="shared" si="10"/>
        <v>75.100000000000009</v>
      </c>
      <c r="R44" s="53">
        <f t="shared" si="10"/>
        <v>78.899999999999991</v>
      </c>
      <c r="S44" s="53">
        <f t="shared" si="10"/>
        <v>76.5</v>
      </c>
      <c r="T44" s="53">
        <f t="shared" si="10"/>
        <v>75.600000000000009</v>
      </c>
      <c r="U44" s="53">
        <f t="shared" si="10"/>
        <v>74.099999999999994</v>
      </c>
      <c r="V44" s="53">
        <f t="shared" si="10"/>
        <v>76.099999999999994</v>
      </c>
      <c r="W44" s="53">
        <v>73.3</v>
      </c>
      <c r="X44" s="54">
        <v>75.8</v>
      </c>
    </row>
  </sheetData>
  <autoFilter ref="C7:Y44" xr:uid="{E327D646-B3B2-4D8F-8A29-A3E1A9F9901E}"/>
  <mergeCells count="99">
    <mergeCell ref="C42:C44"/>
    <mergeCell ref="D42:D44"/>
    <mergeCell ref="F42:F44"/>
    <mergeCell ref="H28:H30"/>
    <mergeCell ref="H16:H18"/>
    <mergeCell ref="H35:H38"/>
    <mergeCell ref="E35:E38"/>
    <mergeCell ref="C31:C33"/>
    <mergeCell ref="D31:D33"/>
    <mergeCell ref="F31:F33"/>
    <mergeCell ref="D28:D30"/>
    <mergeCell ref="F28:F30"/>
    <mergeCell ref="G28:G30"/>
    <mergeCell ref="E28:E30"/>
    <mergeCell ref="C25:C30"/>
    <mergeCell ref="D25:D27"/>
    <mergeCell ref="C2:X3"/>
    <mergeCell ref="C4:X5"/>
    <mergeCell ref="C6:F6"/>
    <mergeCell ref="C9:C11"/>
    <mergeCell ref="D9:D11"/>
    <mergeCell ref="F9:F11"/>
    <mergeCell ref="G9:G11"/>
    <mergeCell ref="H9:H11"/>
    <mergeCell ref="J9:J11"/>
    <mergeCell ref="K9:K11"/>
    <mergeCell ref="E9:E11"/>
    <mergeCell ref="I9:I11"/>
    <mergeCell ref="C13:C15"/>
    <mergeCell ref="D13:D15"/>
    <mergeCell ref="F13:F15"/>
    <mergeCell ref="G13:G15"/>
    <mergeCell ref="H13:H15"/>
    <mergeCell ref="E13:E15"/>
    <mergeCell ref="J16:J18"/>
    <mergeCell ref="E16:E18"/>
    <mergeCell ref="G16:G18"/>
    <mergeCell ref="I16:I18"/>
    <mergeCell ref="C19:C24"/>
    <mergeCell ref="C16:C18"/>
    <mergeCell ref="D16:D18"/>
    <mergeCell ref="F16:F18"/>
    <mergeCell ref="J19:J21"/>
    <mergeCell ref="J22:J24"/>
    <mergeCell ref="I22:I24"/>
    <mergeCell ref="I19:I21"/>
    <mergeCell ref="F25:F27"/>
    <mergeCell ref="G25:G27"/>
    <mergeCell ref="C35:C38"/>
    <mergeCell ref="D35:D38"/>
    <mergeCell ref="F35:F38"/>
    <mergeCell ref="G35:G38"/>
    <mergeCell ref="E31:E33"/>
    <mergeCell ref="C39:C41"/>
    <mergeCell ref="D39:D41"/>
    <mergeCell ref="F39:F41"/>
    <mergeCell ref="G39:G41"/>
    <mergeCell ref="H19:H21"/>
    <mergeCell ref="H22:H24"/>
    <mergeCell ref="E22:E24"/>
    <mergeCell ref="E19:E21"/>
    <mergeCell ref="D19:D24"/>
    <mergeCell ref="F19:F21"/>
    <mergeCell ref="F22:F24"/>
    <mergeCell ref="G19:G21"/>
    <mergeCell ref="G22:G24"/>
    <mergeCell ref="E25:E27"/>
    <mergeCell ref="H25:H27"/>
    <mergeCell ref="H31:H33"/>
    <mergeCell ref="H39:H41"/>
    <mergeCell ref="E39:E41"/>
    <mergeCell ref="G31:G33"/>
    <mergeCell ref="K42:K44"/>
    <mergeCell ref="J42:J44"/>
    <mergeCell ref="G42:G44"/>
    <mergeCell ref="H42:H44"/>
    <mergeCell ref="E42:E44"/>
    <mergeCell ref="K39:K41"/>
    <mergeCell ref="J39:J41"/>
    <mergeCell ref="K31:K33"/>
    <mergeCell ref="J35:J38"/>
    <mergeCell ref="K35:K38"/>
    <mergeCell ref="J31:J33"/>
    <mergeCell ref="K13:K15"/>
    <mergeCell ref="I42:I44"/>
    <mergeCell ref="I25:I27"/>
    <mergeCell ref="I28:I30"/>
    <mergeCell ref="I31:I33"/>
    <mergeCell ref="I35:I38"/>
    <mergeCell ref="I39:I41"/>
    <mergeCell ref="J28:J30"/>
    <mergeCell ref="K16:K18"/>
    <mergeCell ref="J13:J15"/>
    <mergeCell ref="I13:I15"/>
    <mergeCell ref="K25:K27"/>
    <mergeCell ref="K28:K30"/>
    <mergeCell ref="J25:J27"/>
    <mergeCell ref="K19:K21"/>
    <mergeCell ref="K22:K23"/>
  </mergeCells>
  <pageMargins left="0.511811024" right="0.511811024" top="0.78740157499999996" bottom="0.78740157499999996" header="0.31496062000000002" footer="0.31496062000000002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A4C6F-4D13-4073-BD1D-69C3D202F108}">
  <dimension ref="B2:K16"/>
  <sheetViews>
    <sheetView showGridLines="0" topLeftCell="C1" workbookViewId="0">
      <selection activeCell="E24" sqref="E24"/>
    </sheetView>
  </sheetViews>
  <sheetFormatPr defaultRowHeight="15" x14ac:dyDescent="0.25"/>
  <cols>
    <col min="2" max="2" width="10.85546875" bestFit="1" customWidth="1"/>
    <col min="3" max="3" width="64.140625" bestFit="1" customWidth="1"/>
    <col min="4" max="4" width="18.140625" customWidth="1"/>
    <col min="5" max="5" width="20" customWidth="1"/>
    <col min="6" max="6" width="17.85546875" customWidth="1"/>
  </cols>
  <sheetData>
    <row r="2" spans="2:11" ht="30" x14ac:dyDescent="0.25">
      <c r="B2" s="191" t="s">
        <v>98</v>
      </c>
      <c r="C2" s="192" t="s">
        <v>99</v>
      </c>
      <c r="D2" s="57" t="s">
        <v>100</v>
      </c>
      <c r="E2" s="57" t="s">
        <v>101</v>
      </c>
      <c r="F2" s="57" t="s">
        <v>102</v>
      </c>
    </row>
    <row r="3" spans="2:11" ht="15.75" customHeight="1" x14ac:dyDescent="0.25">
      <c r="B3" s="58" t="s">
        <v>103</v>
      </c>
      <c r="C3" s="60" t="s">
        <v>104</v>
      </c>
      <c r="D3" s="59" t="s">
        <v>35</v>
      </c>
      <c r="E3" s="61">
        <v>44986</v>
      </c>
      <c r="F3" s="61">
        <v>44986</v>
      </c>
      <c r="G3" t="s">
        <v>105</v>
      </c>
    </row>
    <row r="4" spans="2:11" x14ac:dyDescent="0.25">
      <c r="B4" s="58" t="s">
        <v>103</v>
      </c>
      <c r="C4" s="59" t="s">
        <v>106</v>
      </c>
      <c r="D4" s="59" t="s">
        <v>107</v>
      </c>
      <c r="E4" s="61">
        <v>45047</v>
      </c>
      <c r="F4" s="61">
        <v>45047</v>
      </c>
    </row>
    <row r="5" spans="2:11" x14ac:dyDescent="0.25">
      <c r="B5" s="58" t="s">
        <v>103</v>
      </c>
      <c r="C5" s="59" t="s">
        <v>108</v>
      </c>
      <c r="D5" s="59" t="s">
        <v>35</v>
      </c>
      <c r="E5" s="61">
        <v>45017</v>
      </c>
      <c r="F5" s="61">
        <v>45017</v>
      </c>
    </row>
    <row r="6" spans="2:11" x14ac:dyDescent="0.25">
      <c r="B6" s="58" t="s">
        <v>103</v>
      </c>
      <c r="C6" s="59" t="s">
        <v>109</v>
      </c>
      <c r="D6" s="59" t="s">
        <v>35</v>
      </c>
      <c r="E6" s="61">
        <v>45139</v>
      </c>
      <c r="F6" s="61">
        <v>45139</v>
      </c>
    </row>
    <row r="7" spans="2:11" x14ac:dyDescent="0.25">
      <c r="B7" s="58" t="s">
        <v>103</v>
      </c>
      <c r="C7" s="59" t="s">
        <v>110</v>
      </c>
      <c r="D7" s="59" t="s">
        <v>107</v>
      </c>
      <c r="E7" s="61">
        <v>45139</v>
      </c>
      <c r="F7" s="61">
        <v>45200</v>
      </c>
      <c r="G7" t="s">
        <v>111</v>
      </c>
      <c r="K7" t="s">
        <v>112</v>
      </c>
    </row>
    <row r="8" spans="2:11" x14ac:dyDescent="0.25">
      <c r="B8" s="58" t="s">
        <v>103</v>
      </c>
      <c r="C8" s="59" t="s">
        <v>113</v>
      </c>
      <c r="D8" s="59" t="s">
        <v>35</v>
      </c>
      <c r="E8" s="61">
        <v>45017</v>
      </c>
      <c r="F8" s="61">
        <v>45047</v>
      </c>
    </row>
    <row r="9" spans="2:11" x14ac:dyDescent="0.25">
      <c r="B9" s="58" t="s">
        <v>103</v>
      </c>
      <c r="C9" s="59" t="s">
        <v>114</v>
      </c>
      <c r="D9" s="59" t="s">
        <v>107</v>
      </c>
      <c r="E9" s="61">
        <v>45231</v>
      </c>
      <c r="F9" s="61">
        <v>45231</v>
      </c>
    </row>
    <row r="10" spans="2:11" x14ac:dyDescent="0.25">
      <c r="B10" s="58" t="s">
        <v>115</v>
      </c>
      <c r="C10" s="59" t="s">
        <v>116</v>
      </c>
      <c r="D10" s="59" t="s">
        <v>36</v>
      </c>
      <c r="E10" s="59" t="s">
        <v>117</v>
      </c>
      <c r="F10" s="59"/>
    </row>
    <row r="11" spans="2:11" x14ac:dyDescent="0.25">
      <c r="B11" s="58" t="s">
        <v>115</v>
      </c>
      <c r="C11" s="59" t="s">
        <v>118</v>
      </c>
      <c r="D11" s="59" t="s">
        <v>35</v>
      </c>
      <c r="E11" s="61">
        <v>44986</v>
      </c>
      <c r="F11" s="61">
        <v>44986</v>
      </c>
      <c r="G11" t="s">
        <v>119</v>
      </c>
    </row>
    <row r="12" spans="2:11" x14ac:dyDescent="0.25">
      <c r="B12" s="58" t="s">
        <v>120</v>
      </c>
      <c r="C12" s="59" t="s">
        <v>121</v>
      </c>
      <c r="D12" s="59" t="s">
        <v>35</v>
      </c>
      <c r="E12" s="61">
        <v>45047</v>
      </c>
      <c r="F12" s="61">
        <v>45047</v>
      </c>
      <c r="G12" t="s">
        <v>122</v>
      </c>
    </row>
    <row r="13" spans="2:11" x14ac:dyDescent="0.25">
      <c r="B13" s="58" t="s">
        <v>120</v>
      </c>
      <c r="C13" s="59" t="s">
        <v>123</v>
      </c>
      <c r="D13" s="59" t="s">
        <v>36</v>
      </c>
      <c r="E13" s="61">
        <v>45231</v>
      </c>
      <c r="F13" s="59" t="s">
        <v>117</v>
      </c>
      <c r="G13" t="s">
        <v>124</v>
      </c>
    </row>
    <row r="14" spans="2:11" x14ac:dyDescent="0.25">
      <c r="B14" s="58" t="s">
        <v>125</v>
      </c>
      <c r="C14" s="59" t="s">
        <v>126</v>
      </c>
      <c r="D14" s="59" t="s">
        <v>35</v>
      </c>
      <c r="E14" s="61">
        <v>45231</v>
      </c>
      <c r="F14" s="61">
        <v>45231</v>
      </c>
    </row>
    <row r="15" spans="2:11" x14ac:dyDescent="0.25">
      <c r="B15" s="58" t="s">
        <v>125</v>
      </c>
      <c r="C15" s="59" t="s">
        <v>127</v>
      </c>
      <c r="D15" s="59" t="s">
        <v>35</v>
      </c>
      <c r="E15" s="61">
        <v>44927</v>
      </c>
      <c r="F15" s="61">
        <v>44927</v>
      </c>
    </row>
    <row r="16" spans="2:11" x14ac:dyDescent="0.25">
      <c r="B16" s="58" t="s">
        <v>125</v>
      </c>
      <c r="C16" s="59" t="s">
        <v>128</v>
      </c>
      <c r="D16" s="59" t="s">
        <v>35</v>
      </c>
      <c r="E16" s="61">
        <v>45170</v>
      </c>
      <c r="F16" s="61">
        <v>45200</v>
      </c>
    </row>
  </sheetData>
  <autoFilter ref="B2:G16" xr:uid="{D11A4C6F-4D13-4073-BD1D-69C3D202F108}">
    <filterColumn colId="0" showButton="0"/>
  </autoFilter>
  <mergeCells count="1">
    <mergeCell ref="B2:C2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90EF2-AD78-470C-AFAD-4AFE9D91B1F4}">
  <dimension ref="B1:Y44"/>
  <sheetViews>
    <sheetView showGridLines="0" tabSelected="1" zoomScale="89" zoomScaleNormal="89" workbookViewId="0">
      <pane xSplit="1" ySplit="7" topLeftCell="B14" activePane="bottomRight" state="frozen"/>
      <selection pane="topRight"/>
      <selection pane="bottomLeft"/>
      <selection pane="bottomRight" activeCell="C6" sqref="C6:F6"/>
    </sheetView>
  </sheetViews>
  <sheetFormatPr defaultColWidth="9.140625" defaultRowHeight="15" x14ac:dyDescent="0.25"/>
  <cols>
    <col min="1" max="1" width="2.85546875" customWidth="1"/>
    <col min="3" max="3" width="27.7109375" customWidth="1"/>
    <col min="4" max="4" width="40.7109375" bestFit="1" customWidth="1"/>
    <col min="5" max="5" width="40.7109375" customWidth="1"/>
    <col min="6" max="6" width="31.5703125" customWidth="1"/>
    <col min="7" max="7" width="11.7109375" customWidth="1"/>
    <col min="8" max="8" width="13.140625" customWidth="1"/>
    <col min="9" max="9" width="13.5703125" customWidth="1"/>
    <col min="10" max="10" width="15.140625" customWidth="1"/>
    <col min="11" max="11" width="52.5703125" hidden="1" customWidth="1"/>
    <col min="12" max="12" width="33.7109375" customWidth="1"/>
    <col min="13" max="16" width="15.7109375" customWidth="1"/>
    <col min="17" max="17" width="15.85546875" customWidth="1"/>
    <col min="18" max="20" width="15.7109375" customWidth="1"/>
    <col min="21" max="21" width="16.7109375" customWidth="1"/>
    <col min="22" max="22" width="15.7109375" customWidth="1"/>
    <col min="23" max="23" width="15.7109375" bestFit="1" customWidth="1"/>
    <col min="24" max="24" width="15.28515625" customWidth="1"/>
    <col min="25" max="25" width="8" hidden="1" customWidth="1"/>
  </cols>
  <sheetData>
    <row r="1" spans="2:25" x14ac:dyDescent="0.25">
      <c r="C1" s="1"/>
    </row>
    <row r="2" spans="2:25" x14ac:dyDescent="0.25">
      <c r="C2" s="166" t="s">
        <v>0</v>
      </c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66"/>
      <c r="V2" s="166"/>
      <c r="W2" s="166"/>
      <c r="X2" s="166"/>
    </row>
    <row r="3" spans="2:25" x14ac:dyDescent="0.25"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</row>
    <row r="4" spans="2:25" x14ac:dyDescent="0.25">
      <c r="C4" s="166" t="s">
        <v>129</v>
      </c>
      <c r="D4" s="166"/>
      <c r="E4" s="166"/>
      <c r="F4" s="166"/>
      <c r="G4" s="166"/>
      <c r="H4" s="166"/>
      <c r="I4" s="166"/>
      <c r="J4" s="166"/>
      <c r="K4" s="166"/>
      <c r="L4" s="166"/>
      <c r="M4" s="166"/>
      <c r="N4" s="166"/>
      <c r="O4" s="166"/>
      <c r="P4" s="166"/>
      <c r="Q4" s="166"/>
      <c r="R4" s="166"/>
      <c r="S4" s="166"/>
      <c r="T4" s="166"/>
      <c r="U4" s="166"/>
      <c r="V4" s="166"/>
      <c r="W4" s="166"/>
      <c r="X4" s="166"/>
    </row>
    <row r="5" spans="2:25" x14ac:dyDescent="0.25">
      <c r="C5" s="167"/>
      <c r="D5" s="167"/>
      <c r="E5" s="167"/>
      <c r="F5" s="167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</row>
    <row r="6" spans="2:25" ht="18.75" x14ac:dyDescent="0.25">
      <c r="C6" s="168" t="s">
        <v>2</v>
      </c>
      <c r="D6" s="168"/>
      <c r="E6" s="168"/>
      <c r="F6" s="168"/>
      <c r="G6" s="2"/>
      <c r="H6" s="2"/>
      <c r="I6" s="2"/>
      <c r="J6" s="2"/>
      <c r="K6" s="3"/>
      <c r="L6" s="2"/>
      <c r="M6" s="2"/>
      <c r="N6" s="2"/>
      <c r="O6" s="2"/>
      <c r="P6" s="2"/>
      <c r="Q6" s="2"/>
    </row>
    <row r="7" spans="2:25" ht="30" x14ac:dyDescent="0.25">
      <c r="B7" s="4"/>
      <c r="C7" s="5" t="s">
        <v>3</v>
      </c>
      <c r="D7" s="6" t="s">
        <v>4</v>
      </c>
      <c r="E7" s="6" t="s">
        <v>5</v>
      </c>
      <c r="F7" s="6" t="s">
        <v>6</v>
      </c>
      <c r="G7" s="6" t="s">
        <v>7</v>
      </c>
      <c r="H7" s="6" t="s">
        <v>8</v>
      </c>
      <c r="I7" s="6" t="s">
        <v>9</v>
      </c>
      <c r="J7" s="6" t="s">
        <v>10</v>
      </c>
      <c r="K7" s="6" t="s">
        <v>11</v>
      </c>
      <c r="L7" s="7" t="s">
        <v>12</v>
      </c>
      <c r="M7" s="8" t="s">
        <v>13</v>
      </c>
      <c r="N7" s="8" t="s">
        <v>14</v>
      </c>
      <c r="O7" s="8" t="s">
        <v>15</v>
      </c>
      <c r="P7" s="8" t="s">
        <v>16</v>
      </c>
      <c r="Q7" s="8" t="s">
        <v>17</v>
      </c>
      <c r="R7" s="8" t="s">
        <v>18</v>
      </c>
      <c r="S7" s="8" t="s">
        <v>19</v>
      </c>
      <c r="T7" s="8" t="s">
        <v>20</v>
      </c>
      <c r="U7" s="8" t="s">
        <v>21</v>
      </c>
      <c r="V7" s="8" t="s">
        <v>22</v>
      </c>
      <c r="W7" s="8" t="s">
        <v>23</v>
      </c>
      <c r="X7" s="9" t="s">
        <v>24</v>
      </c>
    </row>
    <row r="8" spans="2:25" ht="3" customHeight="1" x14ac:dyDescent="0.25">
      <c r="B8" s="10"/>
      <c r="C8" s="11"/>
      <c r="D8" s="10"/>
      <c r="E8" s="10"/>
      <c r="F8" s="10"/>
      <c r="G8" s="10"/>
      <c r="H8" s="10"/>
      <c r="I8" s="10"/>
      <c r="J8" s="10"/>
      <c r="K8" s="77"/>
      <c r="L8" s="10"/>
      <c r="M8" s="67"/>
      <c r="N8" s="67"/>
      <c r="O8" s="67"/>
      <c r="P8" s="67"/>
      <c r="Q8" s="67"/>
      <c r="R8" s="67"/>
      <c r="S8" s="67"/>
      <c r="T8" s="67"/>
      <c r="U8" s="10"/>
      <c r="V8" s="10"/>
      <c r="W8" s="10"/>
      <c r="X8" s="10"/>
    </row>
    <row r="9" spans="2:25" ht="40.5" customHeight="1" x14ac:dyDescent="0.25">
      <c r="B9" s="12"/>
      <c r="C9" s="169" t="s">
        <v>25</v>
      </c>
      <c r="D9" s="172" t="s">
        <v>26</v>
      </c>
      <c r="E9" s="175" t="s">
        <v>27</v>
      </c>
      <c r="F9" s="175" t="s">
        <v>28</v>
      </c>
      <c r="G9" s="178">
        <v>0.85399999999999998</v>
      </c>
      <c r="H9" s="178">
        <v>0.75</v>
      </c>
      <c r="I9" s="178" t="s">
        <v>130</v>
      </c>
      <c r="J9" s="181">
        <f>IFERROR(SUM(M9:X9)/SUM(M10:X10),"-")</f>
        <v>0.55464101309886571</v>
      </c>
      <c r="K9" s="193"/>
      <c r="L9" s="13" t="s">
        <v>31</v>
      </c>
      <c r="M9" s="38">
        <v>33334495.460000001</v>
      </c>
      <c r="N9" s="38">
        <v>37133715.119999997</v>
      </c>
      <c r="O9" s="38">
        <v>35984840.719999999</v>
      </c>
      <c r="P9" s="38"/>
      <c r="Q9" s="38"/>
      <c r="R9" s="38"/>
      <c r="S9" s="38"/>
      <c r="T9" s="38"/>
      <c r="U9" s="38"/>
      <c r="V9" s="38"/>
      <c r="W9" s="38"/>
      <c r="X9" s="68"/>
    </row>
    <row r="10" spans="2:25" ht="40.5" customHeight="1" x14ac:dyDescent="0.25">
      <c r="B10" s="12"/>
      <c r="C10" s="170"/>
      <c r="D10" s="173"/>
      <c r="E10" s="176"/>
      <c r="F10" s="176"/>
      <c r="G10" s="179"/>
      <c r="H10" s="179"/>
      <c r="I10" s="179"/>
      <c r="J10" s="182"/>
      <c r="K10" s="193"/>
      <c r="L10" s="14" t="s">
        <v>32</v>
      </c>
      <c r="M10" s="38">
        <v>80018559.230000004</v>
      </c>
      <c r="N10" s="38">
        <v>56150528.799999997</v>
      </c>
      <c r="O10" s="38">
        <v>55762357.329999998</v>
      </c>
      <c r="P10" s="39"/>
      <c r="Q10" s="39"/>
      <c r="R10" s="39"/>
      <c r="S10" s="39"/>
      <c r="T10" s="39"/>
      <c r="U10" s="39"/>
      <c r="V10" s="39"/>
      <c r="W10" s="39"/>
      <c r="X10" s="69"/>
    </row>
    <row r="11" spans="2:25" ht="28.5" customHeight="1" x14ac:dyDescent="0.25">
      <c r="B11" s="12"/>
      <c r="C11" s="171"/>
      <c r="D11" s="174"/>
      <c r="E11" s="177"/>
      <c r="F11" s="177"/>
      <c r="G11" s="180"/>
      <c r="H11" s="180"/>
      <c r="I11" s="180"/>
      <c r="J11" s="183"/>
      <c r="K11" s="193"/>
      <c r="L11" s="15" t="s">
        <v>33</v>
      </c>
      <c r="M11" s="16">
        <f>IFERROR(M9/M10,"-")</f>
        <v>0.41658454964410885</v>
      </c>
      <c r="N11" s="16">
        <f>IFERROR(N9/N10,"-")</f>
        <v>0.6613244062627599</v>
      </c>
      <c r="O11" s="16">
        <f t="shared" ref="O11:X11" si="0">IFERROR(O9/O10,"-")</f>
        <v>0.64532495473680862</v>
      </c>
      <c r="P11" s="16" t="str">
        <f t="shared" si="0"/>
        <v>-</v>
      </c>
      <c r="Q11" s="16" t="str">
        <f t="shared" si="0"/>
        <v>-</v>
      </c>
      <c r="R11" s="16" t="str">
        <f t="shared" si="0"/>
        <v>-</v>
      </c>
      <c r="S11" s="16" t="str">
        <f t="shared" si="0"/>
        <v>-</v>
      </c>
      <c r="T11" s="16" t="str">
        <f t="shared" si="0"/>
        <v>-</v>
      </c>
      <c r="U11" s="16" t="str">
        <f t="shared" si="0"/>
        <v>-</v>
      </c>
      <c r="V11" s="16" t="str">
        <f t="shared" si="0"/>
        <v>-</v>
      </c>
      <c r="W11" s="16" t="str">
        <f t="shared" si="0"/>
        <v>-</v>
      </c>
      <c r="X11" s="17" t="str">
        <f t="shared" si="0"/>
        <v>-</v>
      </c>
    </row>
    <row r="12" spans="2:25" ht="0.75" customHeight="1" x14ac:dyDescent="0.25">
      <c r="B12" s="10"/>
      <c r="C12" s="11"/>
      <c r="D12" s="10"/>
      <c r="E12" s="10"/>
      <c r="F12" s="10"/>
      <c r="G12" s="10"/>
      <c r="H12" s="10"/>
      <c r="I12" s="10"/>
      <c r="J12" s="10"/>
      <c r="K12" s="10"/>
      <c r="L12" s="63" t="s">
        <v>34</v>
      </c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2" t="s">
        <v>37</v>
      </c>
    </row>
    <row r="13" spans="2:25" ht="41.25" customHeight="1" x14ac:dyDescent="0.25">
      <c r="B13" s="12"/>
      <c r="C13" s="157" t="s">
        <v>38</v>
      </c>
      <c r="D13" s="160" t="s">
        <v>39</v>
      </c>
      <c r="E13" s="154" t="s">
        <v>40</v>
      </c>
      <c r="F13" s="154" t="s">
        <v>41</v>
      </c>
      <c r="G13" s="86">
        <v>5.1999999999999998E-2</v>
      </c>
      <c r="H13" s="86">
        <v>0.11</v>
      </c>
      <c r="I13" s="86" t="s">
        <v>130</v>
      </c>
      <c r="J13" s="86" t="str">
        <f>IFERROR(SUM(M13:X13)/INDEX(M14:X14,1,MATCH("-",M14:X14,0)-1),"-")</f>
        <v>-</v>
      </c>
      <c r="K13" s="78"/>
      <c r="L13" s="18" t="s">
        <v>44</v>
      </c>
      <c r="M13" s="40">
        <v>20</v>
      </c>
      <c r="N13" s="40">
        <v>19</v>
      </c>
      <c r="O13" s="40">
        <v>23</v>
      </c>
      <c r="P13" s="40"/>
      <c r="Q13" s="40"/>
      <c r="R13" s="40"/>
      <c r="S13" s="40"/>
      <c r="T13" s="40"/>
      <c r="U13" s="40"/>
      <c r="V13" s="40"/>
      <c r="W13" s="40"/>
      <c r="X13" s="40"/>
      <c r="Y13" s="62">
        <f>SUM(M13:X13)</f>
        <v>62</v>
      </c>
    </row>
    <row r="14" spans="2:25" ht="76.5" customHeight="1" x14ac:dyDescent="0.25">
      <c r="B14" s="12"/>
      <c r="C14" s="158"/>
      <c r="D14" s="161"/>
      <c r="E14" s="149"/>
      <c r="F14" s="149"/>
      <c r="G14" s="84"/>
      <c r="H14" s="84"/>
      <c r="I14" s="84"/>
      <c r="J14" s="84"/>
      <c r="K14" s="79"/>
      <c r="L14" s="18" t="s">
        <v>45</v>
      </c>
      <c r="M14" s="41">
        <v>2438</v>
      </c>
      <c r="N14" s="41">
        <v>2524</v>
      </c>
      <c r="O14" s="41">
        <v>2627</v>
      </c>
      <c r="P14" s="41"/>
      <c r="Q14" s="41"/>
      <c r="R14" s="41"/>
      <c r="S14" s="41"/>
      <c r="T14" s="41"/>
      <c r="U14" s="41"/>
      <c r="V14" s="41"/>
      <c r="W14" s="41"/>
      <c r="X14" s="41"/>
      <c r="Y14" s="64">
        <f>AVERAGE(M14:X14)</f>
        <v>2529.6666666666665</v>
      </c>
    </row>
    <row r="15" spans="2:25" x14ac:dyDescent="0.25">
      <c r="B15" s="12"/>
      <c r="C15" s="159"/>
      <c r="D15" s="162"/>
      <c r="E15" s="150"/>
      <c r="F15" s="150"/>
      <c r="G15" s="85"/>
      <c r="H15" s="85"/>
      <c r="I15" s="85"/>
      <c r="J15" s="85"/>
      <c r="K15" s="80"/>
      <c r="L15" s="19" t="s">
        <v>33</v>
      </c>
      <c r="M15" s="20">
        <f>IFERROR(M13/M14,"-")</f>
        <v>8.2034454470877767E-3</v>
      </c>
      <c r="N15" s="20">
        <f>IFERROR(N13/N14,"-")</f>
        <v>7.527733755942948E-3</v>
      </c>
      <c r="O15" s="20">
        <f>IFERROR(O13/O14,"-")</f>
        <v>8.7552341073467831E-3</v>
      </c>
      <c r="P15" s="20" t="str">
        <f t="shared" ref="P15:X15" si="1">IFERROR(P13/P14,"-")</f>
        <v>-</v>
      </c>
      <c r="Q15" s="20" t="str">
        <f t="shared" si="1"/>
        <v>-</v>
      </c>
      <c r="R15" s="20" t="str">
        <f t="shared" si="1"/>
        <v>-</v>
      </c>
      <c r="S15" s="20" t="str">
        <f t="shared" si="1"/>
        <v>-</v>
      </c>
      <c r="T15" s="20" t="str">
        <f t="shared" si="1"/>
        <v>-</v>
      </c>
      <c r="U15" s="20" t="str">
        <f t="shared" si="1"/>
        <v>-</v>
      </c>
      <c r="V15" s="20" t="str">
        <f t="shared" si="1"/>
        <v>-</v>
      </c>
      <c r="W15" s="20" t="str">
        <f t="shared" si="1"/>
        <v>-</v>
      </c>
      <c r="X15" s="21" t="str">
        <f t="shared" si="1"/>
        <v>-</v>
      </c>
      <c r="Y15" s="21">
        <f>Y13/Y14</f>
        <v>2.4509157991830281E-2</v>
      </c>
    </row>
    <row r="16" spans="2:25" ht="30" x14ac:dyDescent="0.25">
      <c r="B16" s="12"/>
      <c r="C16" s="157" t="s">
        <v>46</v>
      </c>
      <c r="D16" s="160" t="s">
        <v>47</v>
      </c>
      <c r="E16" s="154" t="s">
        <v>48</v>
      </c>
      <c r="F16" s="154" t="s">
        <v>49</v>
      </c>
      <c r="G16" s="86">
        <v>0.77700000000000002</v>
      </c>
      <c r="H16" s="155">
        <v>0.85</v>
      </c>
      <c r="I16" s="155" t="s">
        <v>130</v>
      </c>
      <c r="J16" s="86" t="str">
        <f>IFERROR(SUM(M16:X16)/INDEX(M17:X17,1,MATCH("-",M17:X17,0)-1),"-")</f>
        <v>-</v>
      </c>
      <c r="K16" s="93"/>
      <c r="L16" s="18" t="s">
        <v>50</v>
      </c>
      <c r="M16" s="22">
        <v>607</v>
      </c>
      <c r="N16" s="22">
        <v>500</v>
      </c>
      <c r="O16" s="22">
        <v>411</v>
      </c>
      <c r="P16" s="22"/>
      <c r="Q16" s="22"/>
      <c r="R16" s="22"/>
      <c r="S16" s="22"/>
      <c r="T16" s="22"/>
      <c r="U16" s="22"/>
      <c r="V16" s="22"/>
      <c r="W16" s="23"/>
      <c r="X16" s="24"/>
    </row>
    <row r="17" spans="2:24" x14ac:dyDescent="0.25">
      <c r="B17" s="12"/>
      <c r="C17" s="158"/>
      <c r="D17" s="161"/>
      <c r="E17" s="149"/>
      <c r="F17" s="149"/>
      <c r="G17" s="84"/>
      <c r="H17" s="190"/>
      <c r="I17" s="151"/>
      <c r="J17" s="84"/>
      <c r="K17" s="94"/>
      <c r="L17" s="18" t="s">
        <v>51</v>
      </c>
      <c r="M17" s="22">
        <v>2438</v>
      </c>
      <c r="N17" s="22">
        <v>2524</v>
      </c>
      <c r="O17" s="22">
        <v>2627</v>
      </c>
      <c r="P17" s="22"/>
      <c r="Q17" s="22"/>
      <c r="R17" s="22"/>
      <c r="S17" s="22"/>
      <c r="T17" s="22"/>
      <c r="U17" s="22"/>
      <c r="V17" s="22"/>
      <c r="W17" s="22"/>
      <c r="X17" s="22"/>
    </row>
    <row r="18" spans="2:24" x14ac:dyDescent="0.25">
      <c r="B18" s="12"/>
      <c r="C18" s="159"/>
      <c r="D18" s="162"/>
      <c r="E18" s="149"/>
      <c r="F18" s="150"/>
      <c r="G18" s="84"/>
      <c r="H18" s="190"/>
      <c r="I18" s="156"/>
      <c r="J18" s="84"/>
      <c r="K18" s="95"/>
      <c r="L18" s="43" t="s">
        <v>33</v>
      </c>
      <c r="M18" s="44">
        <f>IFERROR(M16/M17,"-")</f>
        <v>0.24897456931911402</v>
      </c>
      <c r="N18" s="44">
        <f t="shared" ref="N18:X18" si="2">IFERROR(N16/N17,"-")</f>
        <v>0.19809825673534073</v>
      </c>
      <c r="O18" s="44">
        <f t="shared" si="2"/>
        <v>0.1564522268747621</v>
      </c>
      <c r="P18" s="44" t="str">
        <f t="shared" si="2"/>
        <v>-</v>
      </c>
      <c r="Q18" s="44" t="str">
        <f t="shared" si="2"/>
        <v>-</v>
      </c>
      <c r="R18" s="44" t="str">
        <f>IFERROR(R16/R17,"-")</f>
        <v>-</v>
      </c>
      <c r="S18" s="44" t="str">
        <f t="shared" si="2"/>
        <v>-</v>
      </c>
      <c r="T18" s="44" t="str">
        <f t="shared" si="2"/>
        <v>-</v>
      </c>
      <c r="U18" s="44" t="str">
        <f t="shared" si="2"/>
        <v>-</v>
      </c>
      <c r="V18" s="44" t="str">
        <f t="shared" si="2"/>
        <v>-</v>
      </c>
      <c r="W18" s="44" t="str">
        <f t="shared" si="2"/>
        <v>-</v>
      </c>
      <c r="X18" s="45" t="str">
        <f t="shared" si="2"/>
        <v>-</v>
      </c>
    </row>
    <row r="19" spans="2:24" ht="22.5" customHeight="1" x14ac:dyDescent="0.25">
      <c r="B19" s="12"/>
      <c r="C19" s="157" t="s">
        <v>52</v>
      </c>
      <c r="D19" s="140" t="s">
        <v>53</v>
      </c>
      <c r="E19" s="137" t="s">
        <v>54</v>
      </c>
      <c r="F19" s="143" t="s">
        <v>55</v>
      </c>
      <c r="G19" s="132"/>
      <c r="H19" s="132"/>
      <c r="I19" s="83" t="s">
        <v>130</v>
      </c>
      <c r="J19" s="83">
        <f>IFERROR(SUM(M20:X20)/SUM(M19:X19),"-")</f>
        <v>0.54966213801706776</v>
      </c>
      <c r="K19" s="99"/>
      <c r="L19" s="18" t="s">
        <v>57</v>
      </c>
      <c r="M19" s="48">
        <v>2159503</v>
      </c>
      <c r="N19" s="48">
        <v>2219831</v>
      </c>
      <c r="O19" s="48">
        <v>2734192</v>
      </c>
      <c r="P19" s="49"/>
      <c r="Q19" s="49"/>
      <c r="R19" s="49"/>
      <c r="S19" s="49"/>
      <c r="T19" s="49"/>
      <c r="U19" s="49"/>
      <c r="V19" s="49"/>
      <c r="W19" s="49"/>
      <c r="X19" s="49"/>
    </row>
    <row r="20" spans="2:24" ht="22.5" customHeight="1" x14ac:dyDescent="0.25">
      <c r="B20" s="12"/>
      <c r="C20" s="158"/>
      <c r="D20" s="141"/>
      <c r="E20" s="138"/>
      <c r="F20" s="144"/>
      <c r="G20" s="133"/>
      <c r="H20" s="133"/>
      <c r="I20" s="84"/>
      <c r="J20" s="84"/>
      <c r="K20" s="79"/>
      <c r="L20" s="18" t="s">
        <v>58</v>
      </c>
      <c r="M20" s="49">
        <v>894020.97</v>
      </c>
      <c r="N20" s="48">
        <v>1635422.58</v>
      </c>
      <c r="O20" s="48">
        <v>1380592.36</v>
      </c>
      <c r="P20" s="49"/>
      <c r="Q20" s="49"/>
      <c r="R20" s="49"/>
      <c r="S20" s="49"/>
      <c r="T20" s="49"/>
      <c r="U20" s="49"/>
      <c r="V20" s="49"/>
      <c r="W20" s="49"/>
      <c r="X20" s="49"/>
    </row>
    <row r="21" spans="2:24" ht="54" customHeight="1" x14ac:dyDescent="0.25">
      <c r="B21" s="12"/>
      <c r="C21" s="158"/>
      <c r="D21" s="141"/>
      <c r="E21" s="139"/>
      <c r="F21" s="144"/>
      <c r="G21" s="133"/>
      <c r="H21" s="133"/>
      <c r="I21" s="148"/>
      <c r="J21" s="84"/>
      <c r="K21" s="100"/>
      <c r="L21" s="46" t="s">
        <v>33</v>
      </c>
      <c r="M21" s="47">
        <f>IFERROR(M20/M19,"-")</f>
        <v>0.41399385414143902</v>
      </c>
      <c r="N21" s="47">
        <f t="shared" ref="N21:X21" si="3">IFERROR(N20/N19,"-")</f>
        <v>0.73673292246121447</v>
      </c>
      <c r="O21" s="47">
        <f t="shared" si="3"/>
        <v>0.5049361420119729</v>
      </c>
      <c r="P21" s="47" t="str">
        <f t="shared" si="3"/>
        <v>-</v>
      </c>
      <c r="Q21" s="47" t="str">
        <f t="shared" si="3"/>
        <v>-</v>
      </c>
      <c r="R21" s="47" t="str">
        <f t="shared" si="3"/>
        <v>-</v>
      </c>
      <c r="S21" s="47" t="str">
        <f t="shared" si="3"/>
        <v>-</v>
      </c>
      <c r="T21" s="47" t="str">
        <f t="shared" si="3"/>
        <v>-</v>
      </c>
      <c r="U21" s="47" t="str">
        <f t="shared" si="3"/>
        <v>-</v>
      </c>
      <c r="V21" s="47" t="str">
        <f t="shared" si="3"/>
        <v>-</v>
      </c>
      <c r="W21" s="47" t="str">
        <f t="shared" si="3"/>
        <v>-</v>
      </c>
      <c r="X21" s="47" t="str">
        <f t="shared" si="3"/>
        <v>-</v>
      </c>
    </row>
    <row r="22" spans="2:24" ht="54.75" customHeight="1" x14ac:dyDescent="0.25">
      <c r="B22" s="12"/>
      <c r="C22" s="158"/>
      <c r="D22" s="141"/>
      <c r="E22" s="137" t="s">
        <v>59</v>
      </c>
      <c r="F22" s="145" t="s">
        <v>60</v>
      </c>
      <c r="G22" s="83"/>
      <c r="H22" s="134"/>
      <c r="I22" s="134" t="s">
        <v>130</v>
      </c>
      <c r="J22" s="163">
        <f>IFERROR(SUM(L23:W23)/SUM(L22:W22),"-")</f>
        <v>0.33614857453448049</v>
      </c>
      <c r="K22" s="99"/>
      <c r="L22" s="18" t="s">
        <v>57</v>
      </c>
      <c r="M22" s="49">
        <v>3239134</v>
      </c>
      <c r="N22" s="49">
        <v>2064810</v>
      </c>
      <c r="O22" s="49">
        <v>3350527</v>
      </c>
      <c r="P22" s="49"/>
      <c r="Q22" s="49"/>
      <c r="R22" s="49"/>
      <c r="S22" s="49"/>
      <c r="T22" s="49"/>
      <c r="U22" s="49"/>
      <c r="V22" s="49"/>
      <c r="W22" s="49"/>
      <c r="X22" s="49"/>
    </row>
    <row r="23" spans="2:24" ht="54.75" customHeight="1" x14ac:dyDescent="0.25">
      <c r="B23" s="12"/>
      <c r="C23" s="158"/>
      <c r="D23" s="141"/>
      <c r="E23" s="138"/>
      <c r="F23" s="146"/>
      <c r="G23" s="84"/>
      <c r="H23" s="135"/>
      <c r="I23" s="135"/>
      <c r="J23" s="164"/>
      <c r="K23" s="79"/>
      <c r="L23" s="18" t="s">
        <v>58</v>
      </c>
      <c r="M23" s="49">
        <v>296335.55</v>
      </c>
      <c r="N23" s="49">
        <v>1743355.24</v>
      </c>
      <c r="O23" s="49">
        <v>869497.3</v>
      </c>
      <c r="P23" s="49"/>
      <c r="Q23" s="49"/>
      <c r="R23" s="49"/>
      <c r="S23" s="49"/>
      <c r="T23" s="49"/>
      <c r="U23" s="49"/>
      <c r="V23" s="49"/>
      <c r="W23" s="49"/>
      <c r="X23" s="49"/>
    </row>
    <row r="24" spans="2:24" ht="17.25" customHeight="1" x14ac:dyDescent="0.25">
      <c r="B24" s="12"/>
      <c r="C24" s="159"/>
      <c r="D24" s="142"/>
      <c r="E24" s="139"/>
      <c r="F24" s="147"/>
      <c r="G24" s="148"/>
      <c r="H24" s="136"/>
      <c r="I24" s="136"/>
      <c r="J24" s="165"/>
      <c r="K24" s="19"/>
      <c r="L24" s="25" t="str">
        <f>IFERROR(L23/L22,"-")</f>
        <v>-</v>
      </c>
      <c r="M24" s="25">
        <f t="shared" ref="M24:W24" si="4">IFERROR(M23/M22,"-")</f>
        <v>9.1486042256973626E-2</v>
      </c>
      <c r="N24" s="25">
        <f t="shared" si="4"/>
        <v>0.84431751105428587</v>
      </c>
      <c r="O24" s="25">
        <f t="shared" si="4"/>
        <v>0.25951060833116701</v>
      </c>
      <c r="P24" s="25" t="str">
        <f t="shared" si="4"/>
        <v>-</v>
      </c>
      <c r="Q24" s="25" t="str">
        <f t="shared" si="4"/>
        <v>-</v>
      </c>
      <c r="R24" s="25" t="str">
        <f t="shared" si="4"/>
        <v>-</v>
      </c>
      <c r="S24" s="25" t="str">
        <f t="shared" si="4"/>
        <v>-</v>
      </c>
      <c r="T24" s="25" t="str">
        <f t="shared" si="4"/>
        <v>-</v>
      </c>
      <c r="U24" s="25" t="str">
        <f t="shared" si="4"/>
        <v>-</v>
      </c>
      <c r="V24" s="25" t="str">
        <f t="shared" si="4"/>
        <v>-</v>
      </c>
      <c r="W24" s="25" t="str">
        <f t="shared" si="4"/>
        <v>-</v>
      </c>
      <c r="X24" s="25"/>
    </row>
    <row r="25" spans="2:24" ht="30" customHeight="1" x14ac:dyDescent="0.25">
      <c r="B25" s="12"/>
      <c r="C25" s="157" t="s">
        <v>52</v>
      </c>
      <c r="D25" s="160" t="s">
        <v>53</v>
      </c>
      <c r="E25" s="149" t="s">
        <v>54</v>
      </c>
      <c r="F25" s="149" t="s">
        <v>62</v>
      </c>
      <c r="G25" s="84">
        <v>0.193</v>
      </c>
      <c r="H25" s="151">
        <v>0.15</v>
      </c>
      <c r="I25" s="83" t="s">
        <v>130</v>
      </c>
      <c r="J25" s="97">
        <f>IFERROR(SUM(M25:X25)/SUM(M26:X26),"-")</f>
        <v>3.9158189351948307E-2</v>
      </c>
      <c r="K25" s="78"/>
      <c r="L25" s="18" t="s">
        <v>63</v>
      </c>
      <c r="M25" s="42">
        <v>1190356.52</v>
      </c>
      <c r="N25" s="42">
        <v>3795666.88</v>
      </c>
      <c r="O25" s="42">
        <v>2529664.48</v>
      </c>
      <c r="P25" s="27"/>
      <c r="Q25" s="27"/>
      <c r="R25" s="42"/>
      <c r="S25" s="27"/>
      <c r="T25" s="42"/>
      <c r="U25" s="42"/>
      <c r="V25" s="42"/>
      <c r="W25" s="42"/>
      <c r="X25" s="70"/>
    </row>
    <row r="26" spans="2:24" ht="30" customHeight="1" x14ac:dyDescent="0.25">
      <c r="B26" s="12"/>
      <c r="C26" s="158"/>
      <c r="D26" s="161"/>
      <c r="E26" s="149"/>
      <c r="F26" s="149"/>
      <c r="G26" s="84"/>
      <c r="H26" s="151"/>
      <c r="I26" s="84"/>
      <c r="J26" s="97"/>
      <c r="K26" s="79"/>
      <c r="L26" s="28" t="s">
        <v>32</v>
      </c>
      <c r="M26" s="55">
        <v>80018559.230000004</v>
      </c>
      <c r="N26" s="55">
        <v>56150528.799999997</v>
      </c>
      <c r="O26" s="42">
        <v>55762357.329999998</v>
      </c>
      <c r="P26" s="55"/>
      <c r="Q26" s="55"/>
      <c r="R26" s="65"/>
      <c r="S26" s="65"/>
      <c r="T26" s="55"/>
      <c r="U26" s="65"/>
      <c r="V26" s="65"/>
      <c r="W26" s="65"/>
      <c r="X26" s="71"/>
    </row>
    <row r="27" spans="2:24" x14ac:dyDescent="0.25">
      <c r="B27" s="12"/>
      <c r="C27" s="158"/>
      <c r="D27" s="162"/>
      <c r="E27" s="150"/>
      <c r="F27" s="150"/>
      <c r="G27" s="85"/>
      <c r="H27" s="152"/>
      <c r="I27" s="85"/>
      <c r="J27" s="98"/>
      <c r="K27" s="80"/>
      <c r="L27" s="19" t="s">
        <v>33</v>
      </c>
      <c r="M27" s="25">
        <f>IFERROR(M25/M26,"-")</f>
        <v>1.4876005409926448E-2</v>
      </c>
      <c r="N27" s="25">
        <f t="shared" ref="N27:X27" si="5">IFERROR(N25/N26,"-")</f>
        <v>6.7598061160200507E-2</v>
      </c>
      <c r="O27" s="25">
        <f t="shared" si="5"/>
        <v>4.5365092171938133E-2</v>
      </c>
      <c r="P27" s="25" t="str">
        <f t="shared" si="5"/>
        <v>-</v>
      </c>
      <c r="Q27" s="25" t="str">
        <f t="shared" si="5"/>
        <v>-</v>
      </c>
      <c r="R27" s="25" t="str">
        <f t="shared" si="5"/>
        <v>-</v>
      </c>
      <c r="S27" s="25" t="str">
        <f t="shared" si="5"/>
        <v>-</v>
      </c>
      <c r="T27" s="25" t="str">
        <f t="shared" si="5"/>
        <v>-</v>
      </c>
      <c r="U27" s="25" t="str">
        <f t="shared" si="5"/>
        <v>-</v>
      </c>
      <c r="V27" s="25" t="str">
        <f t="shared" si="5"/>
        <v>-</v>
      </c>
      <c r="W27" s="25" t="str">
        <f t="shared" si="5"/>
        <v>-</v>
      </c>
      <c r="X27" s="26" t="str">
        <f t="shared" si="5"/>
        <v>-</v>
      </c>
    </row>
    <row r="28" spans="2:24" x14ac:dyDescent="0.25">
      <c r="B28" s="12"/>
      <c r="C28" s="158"/>
      <c r="D28" s="160" t="s">
        <v>64</v>
      </c>
      <c r="E28" s="154" t="s">
        <v>65</v>
      </c>
      <c r="F28" s="154" t="s">
        <v>66</v>
      </c>
      <c r="G28" s="86">
        <v>0.107</v>
      </c>
      <c r="H28" s="86">
        <v>3.1E-2</v>
      </c>
      <c r="I28" s="86" t="s">
        <v>130</v>
      </c>
      <c r="J28" s="90">
        <f>IFERROR(SUM(M28:X28)/SUM(M29:X29),"-")</f>
        <v>2.5065235407238845E-2</v>
      </c>
      <c r="K28" s="96"/>
      <c r="L28" s="18" t="s">
        <v>68</v>
      </c>
      <c r="M28" s="42">
        <v>1347513.86</v>
      </c>
      <c r="N28" s="42">
        <v>1573549.62</v>
      </c>
      <c r="O28" s="42">
        <v>1889743.38</v>
      </c>
      <c r="P28" s="27"/>
      <c r="Q28" s="27"/>
      <c r="R28" s="42"/>
      <c r="S28" s="42"/>
      <c r="T28" s="42"/>
      <c r="U28" s="42"/>
      <c r="V28" s="42"/>
      <c r="W28" s="42"/>
      <c r="X28" s="70"/>
    </row>
    <row r="29" spans="2:24" x14ac:dyDescent="0.25">
      <c r="B29" s="12"/>
      <c r="C29" s="158"/>
      <c r="D29" s="161"/>
      <c r="E29" s="149"/>
      <c r="F29" s="149"/>
      <c r="G29" s="84"/>
      <c r="H29" s="84"/>
      <c r="I29" s="84"/>
      <c r="J29" s="91"/>
      <c r="K29" s="79"/>
      <c r="L29" s="28" t="s">
        <v>32</v>
      </c>
      <c r="M29" s="55">
        <v>80018559.230000004</v>
      </c>
      <c r="N29" s="55">
        <v>56150528.799999997</v>
      </c>
      <c r="O29" s="42">
        <v>55762357.329999998</v>
      </c>
      <c r="P29" s="55"/>
      <c r="Q29" s="55"/>
      <c r="R29" s="65"/>
      <c r="S29" s="55"/>
      <c r="T29" s="55"/>
      <c r="U29" s="65"/>
      <c r="V29" s="55"/>
      <c r="W29" s="65"/>
      <c r="X29" s="71"/>
    </row>
    <row r="30" spans="2:24" x14ac:dyDescent="0.25">
      <c r="B30" s="12"/>
      <c r="C30" s="159"/>
      <c r="D30" s="162"/>
      <c r="E30" s="150"/>
      <c r="F30" s="150"/>
      <c r="G30" s="85"/>
      <c r="H30" s="85"/>
      <c r="I30" s="85"/>
      <c r="J30" s="92"/>
      <c r="K30" s="80"/>
      <c r="L30" s="19" t="s">
        <v>33</v>
      </c>
      <c r="M30" s="25">
        <f>IFERROR(M28/M29,"-")</f>
        <v>1.6840016528250606E-2</v>
      </c>
      <c r="N30" s="25">
        <f t="shared" ref="N30:X30" si="6">IFERROR(N28/N29,"-")</f>
        <v>2.8023772057512667E-2</v>
      </c>
      <c r="O30" s="25">
        <f t="shared" si="6"/>
        <v>3.388923048601683E-2</v>
      </c>
      <c r="P30" s="25" t="str">
        <f t="shared" si="6"/>
        <v>-</v>
      </c>
      <c r="Q30" s="25" t="str">
        <f t="shared" si="6"/>
        <v>-</v>
      </c>
      <c r="R30" s="25" t="str">
        <f t="shared" si="6"/>
        <v>-</v>
      </c>
      <c r="S30" s="25" t="str">
        <f t="shared" si="6"/>
        <v>-</v>
      </c>
      <c r="T30" s="25" t="str">
        <f t="shared" si="6"/>
        <v>-</v>
      </c>
      <c r="U30" s="20" t="str">
        <f t="shared" si="6"/>
        <v>-</v>
      </c>
      <c r="V30" s="25" t="str">
        <f t="shared" si="6"/>
        <v>-</v>
      </c>
      <c r="W30" s="25" t="str">
        <f t="shared" si="6"/>
        <v>-</v>
      </c>
      <c r="X30" s="26" t="str">
        <f t="shared" si="6"/>
        <v>-</v>
      </c>
    </row>
    <row r="31" spans="2:24" x14ac:dyDescent="0.25">
      <c r="B31" s="12"/>
      <c r="C31" s="157" t="s">
        <v>69</v>
      </c>
      <c r="D31" s="160" t="s">
        <v>70</v>
      </c>
      <c r="E31" s="154" t="s">
        <v>71</v>
      </c>
      <c r="F31" s="154" t="s">
        <v>72</v>
      </c>
      <c r="G31" s="86">
        <v>2.1000000000000001E-2</v>
      </c>
      <c r="H31" s="86">
        <v>0.05</v>
      </c>
      <c r="I31" s="86" t="s">
        <v>130</v>
      </c>
      <c r="J31" s="86">
        <f>IFERROR(SUM(M31:X31)/SUM(M32:X32),"-")</f>
        <v>2.2364911502378525E-2</v>
      </c>
      <c r="K31" s="93"/>
      <c r="L31" s="18" t="s">
        <v>74</v>
      </c>
      <c r="M31" s="42">
        <v>1212560.02</v>
      </c>
      <c r="N31" s="42">
        <v>1537500.56</v>
      </c>
      <c r="O31" s="42">
        <v>1542469.21</v>
      </c>
      <c r="P31" s="27"/>
      <c r="Q31" s="27"/>
      <c r="R31" s="42"/>
      <c r="S31" s="42"/>
      <c r="T31" s="42"/>
      <c r="U31" s="42"/>
      <c r="V31" s="42"/>
      <c r="W31" s="42"/>
      <c r="X31" s="70"/>
    </row>
    <row r="32" spans="2:24" x14ac:dyDescent="0.25">
      <c r="B32" s="12"/>
      <c r="C32" s="158"/>
      <c r="D32" s="161"/>
      <c r="E32" s="149"/>
      <c r="F32" s="149"/>
      <c r="G32" s="84"/>
      <c r="H32" s="84"/>
      <c r="I32" s="84"/>
      <c r="J32" s="84"/>
      <c r="K32" s="94"/>
      <c r="L32" s="18" t="s">
        <v>75</v>
      </c>
      <c r="M32" s="55">
        <v>80018559.230000004</v>
      </c>
      <c r="N32" s="55">
        <v>56150528.799999997</v>
      </c>
      <c r="O32" s="42">
        <v>55762357.329999998</v>
      </c>
      <c r="P32" s="55"/>
      <c r="Q32" s="42"/>
      <c r="R32" s="65"/>
      <c r="S32" s="55"/>
      <c r="T32" s="55"/>
      <c r="U32" s="65"/>
      <c r="V32" s="55"/>
      <c r="W32" s="65"/>
      <c r="X32" s="56"/>
    </row>
    <row r="33" spans="2:24" x14ac:dyDescent="0.25">
      <c r="B33" s="12"/>
      <c r="C33" s="158"/>
      <c r="D33" s="162"/>
      <c r="E33" s="150"/>
      <c r="F33" s="150"/>
      <c r="G33" s="85"/>
      <c r="H33" s="85"/>
      <c r="I33" s="85"/>
      <c r="J33" s="85"/>
      <c r="K33" s="119"/>
      <c r="L33" s="19" t="s">
        <v>33</v>
      </c>
      <c r="M33" s="25">
        <f>IFERROR(M31/M32,"-")</f>
        <v>1.5153484787381618E-2</v>
      </c>
      <c r="N33" s="25">
        <f t="shared" ref="N33:X33" si="7">IFERROR(N31/N32,"-")</f>
        <v>2.7381764568528876E-2</v>
      </c>
      <c r="O33" s="25">
        <f t="shared" si="7"/>
        <v>2.766147781148692E-2</v>
      </c>
      <c r="P33" s="25" t="str">
        <f>IFERROR(P31/P32,"-")</f>
        <v>-</v>
      </c>
      <c r="Q33" s="25" t="str">
        <f>IFERROR(Q31/Q32,"-")</f>
        <v>-</v>
      </c>
      <c r="R33" s="25" t="str">
        <f t="shared" si="7"/>
        <v>-</v>
      </c>
      <c r="S33" s="25" t="str">
        <f t="shared" si="7"/>
        <v>-</v>
      </c>
      <c r="T33" s="25" t="str">
        <f>IFERROR(T31/T32,"-")</f>
        <v>-</v>
      </c>
      <c r="U33" s="20" t="str">
        <f t="shared" si="7"/>
        <v>-</v>
      </c>
      <c r="V33" s="25" t="str">
        <f t="shared" si="7"/>
        <v>-</v>
      </c>
      <c r="W33" s="25" t="str">
        <f t="shared" si="7"/>
        <v>-</v>
      </c>
      <c r="X33" s="26" t="str">
        <f t="shared" si="7"/>
        <v>-</v>
      </c>
    </row>
    <row r="34" spans="2:24" ht="2.25" hidden="1" customHeight="1" x14ac:dyDescent="0.25">
      <c r="B34" s="10"/>
      <c r="C34" s="11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2:24" x14ac:dyDescent="0.25">
      <c r="B35" s="4"/>
      <c r="C35" s="126" t="s">
        <v>76</v>
      </c>
      <c r="D35" s="129" t="s">
        <v>77</v>
      </c>
      <c r="E35" s="101" t="s">
        <v>78</v>
      </c>
      <c r="F35" s="101" t="s">
        <v>79</v>
      </c>
      <c r="G35" s="87" t="s">
        <v>80</v>
      </c>
      <c r="H35" s="87" t="s">
        <v>80</v>
      </c>
      <c r="I35" s="87" t="s">
        <v>130</v>
      </c>
      <c r="J35" s="120" t="str">
        <f>IFERROR(((SUM(M35:X35)/100)+SUM(M36:X36))/INDEX(M37:X37,1,MATCH("-",M37:X37,0)-1),"-")</f>
        <v>-</v>
      </c>
      <c r="K35" s="123"/>
      <c r="L35" s="29" t="s">
        <v>81</v>
      </c>
      <c r="M35" s="30">
        <v>163867</v>
      </c>
      <c r="N35" s="30">
        <v>138982</v>
      </c>
      <c r="O35" s="30">
        <v>150413</v>
      </c>
      <c r="P35" s="30"/>
      <c r="Q35" s="30"/>
      <c r="R35" s="30"/>
      <c r="S35" s="30"/>
      <c r="T35" s="30"/>
      <c r="U35" s="30"/>
      <c r="V35" s="30"/>
      <c r="W35" s="30"/>
      <c r="X35" s="31"/>
    </row>
    <row r="36" spans="2:24" x14ac:dyDescent="0.25">
      <c r="B36" s="4"/>
      <c r="C36" s="127"/>
      <c r="D36" s="130"/>
      <c r="E36" s="102"/>
      <c r="F36" s="102"/>
      <c r="G36" s="88"/>
      <c r="H36" s="88"/>
      <c r="I36" s="88"/>
      <c r="J36" s="121"/>
      <c r="K36" s="124"/>
      <c r="L36" s="29" t="s">
        <v>82</v>
      </c>
      <c r="M36" s="30">
        <v>751</v>
      </c>
      <c r="N36" s="30">
        <v>696</v>
      </c>
      <c r="O36" s="30">
        <v>688</v>
      </c>
      <c r="P36" s="30"/>
      <c r="Q36" s="30"/>
      <c r="R36" s="30"/>
      <c r="S36" s="30"/>
      <c r="T36" s="30"/>
      <c r="U36" s="30"/>
      <c r="V36" s="30"/>
      <c r="W36" s="30"/>
      <c r="X36" s="31"/>
    </row>
    <row r="37" spans="2:24" x14ac:dyDescent="0.25">
      <c r="B37" s="4"/>
      <c r="C37" s="127"/>
      <c r="D37" s="130"/>
      <c r="E37" s="102"/>
      <c r="F37" s="102"/>
      <c r="G37" s="88"/>
      <c r="H37" s="88"/>
      <c r="I37" s="88"/>
      <c r="J37" s="121"/>
      <c r="K37" s="124"/>
      <c r="L37" s="29" t="s">
        <v>83</v>
      </c>
      <c r="M37" s="30">
        <v>12176</v>
      </c>
      <c r="N37" s="30">
        <v>12176</v>
      </c>
      <c r="O37" s="30">
        <v>12176</v>
      </c>
      <c r="P37" s="30"/>
      <c r="Q37" s="30"/>
      <c r="R37" s="30"/>
      <c r="S37" s="30"/>
      <c r="T37" s="30"/>
      <c r="U37" s="30"/>
      <c r="V37" s="30"/>
      <c r="W37" s="30"/>
      <c r="X37" s="31"/>
    </row>
    <row r="38" spans="2:24" x14ac:dyDescent="0.25">
      <c r="B38" s="4"/>
      <c r="C38" s="153"/>
      <c r="D38" s="131"/>
      <c r="E38" s="103"/>
      <c r="F38" s="103"/>
      <c r="G38" s="89"/>
      <c r="H38" s="89"/>
      <c r="I38" s="89"/>
      <c r="J38" s="122"/>
      <c r="K38" s="125"/>
      <c r="L38" s="32" t="s">
        <v>33</v>
      </c>
      <c r="M38" s="33">
        <f>IFERROR(((M35/100)+M36)/M37,"-")</f>
        <v>0.1962606767411301</v>
      </c>
      <c r="N38" s="33">
        <f t="shared" ref="N38:X38" si="8">IFERROR(((N35/100)+N36)/N37,"-")</f>
        <v>0.17130584756898815</v>
      </c>
      <c r="O38" s="33">
        <f t="shared" si="8"/>
        <v>0.18003695795006572</v>
      </c>
      <c r="P38" s="33" t="str">
        <f>IFERROR(((P35/100)+P36)/P37,"-")</f>
        <v>-</v>
      </c>
      <c r="Q38" s="33" t="str">
        <f t="shared" si="8"/>
        <v>-</v>
      </c>
      <c r="R38" s="33" t="str">
        <f t="shared" si="8"/>
        <v>-</v>
      </c>
      <c r="S38" s="33" t="str">
        <f t="shared" si="8"/>
        <v>-</v>
      </c>
      <c r="T38" s="33" t="str">
        <f t="shared" si="8"/>
        <v>-</v>
      </c>
      <c r="U38" s="33" t="str">
        <f t="shared" si="8"/>
        <v>-</v>
      </c>
      <c r="V38" s="33" t="str">
        <f t="shared" si="8"/>
        <v>-</v>
      </c>
      <c r="W38" s="33" t="str">
        <f t="shared" si="8"/>
        <v>-</v>
      </c>
      <c r="X38" s="34" t="str">
        <f t="shared" si="8"/>
        <v>-</v>
      </c>
    </row>
    <row r="39" spans="2:24" x14ac:dyDescent="0.25">
      <c r="B39" s="4"/>
      <c r="C39" s="126" t="s">
        <v>84</v>
      </c>
      <c r="D39" s="129" t="s">
        <v>85</v>
      </c>
      <c r="E39" s="101" t="s">
        <v>86</v>
      </c>
      <c r="F39" s="101" t="s">
        <v>87</v>
      </c>
      <c r="G39" s="87">
        <v>0.79500000000000004</v>
      </c>
      <c r="H39" s="87">
        <v>0.85699999999999998</v>
      </c>
      <c r="I39" s="87" t="s">
        <v>130</v>
      </c>
      <c r="J39" s="116">
        <f>IFERROR(SUM(M39:X39)/SUM(M40:X40),"-")</f>
        <v>0.55555555555555558</v>
      </c>
      <c r="K39" s="113"/>
      <c r="L39" s="29" t="s">
        <v>89</v>
      </c>
      <c r="M39" s="35">
        <v>4</v>
      </c>
      <c r="N39" s="35">
        <v>1</v>
      </c>
      <c r="O39" s="35"/>
      <c r="P39" s="35"/>
      <c r="Q39" s="35"/>
      <c r="R39" s="35"/>
      <c r="S39" s="35"/>
      <c r="T39" s="35"/>
      <c r="U39" s="35"/>
      <c r="V39" s="35"/>
      <c r="W39" s="30"/>
      <c r="X39" s="30"/>
    </row>
    <row r="40" spans="2:24" x14ac:dyDescent="0.25">
      <c r="B40" s="4"/>
      <c r="C40" s="127"/>
      <c r="D40" s="130"/>
      <c r="E40" s="102"/>
      <c r="F40" s="102"/>
      <c r="G40" s="88"/>
      <c r="H40" s="88"/>
      <c r="I40" s="88"/>
      <c r="J40" s="117"/>
      <c r="K40" s="114"/>
      <c r="L40" s="29" t="s">
        <v>90</v>
      </c>
      <c r="M40" s="35">
        <v>4</v>
      </c>
      <c r="N40" s="35">
        <v>1</v>
      </c>
      <c r="O40" s="35">
        <v>4</v>
      </c>
      <c r="P40" s="35"/>
      <c r="Q40" s="35"/>
      <c r="R40" s="35"/>
      <c r="S40" s="35"/>
      <c r="T40" s="35"/>
      <c r="U40" s="35"/>
      <c r="V40" s="35"/>
      <c r="W40" s="30"/>
      <c r="X40" s="30"/>
    </row>
    <row r="41" spans="2:24" x14ac:dyDescent="0.25">
      <c r="B41" s="4"/>
      <c r="C41" s="128"/>
      <c r="D41" s="131"/>
      <c r="E41" s="103"/>
      <c r="F41" s="103"/>
      <c r="G41" s="89"/>
      <c r="H41" s="89"/>
      <c r="I41" s="89"/>
      <c r="J41" s="118"/>
      <c r="K41" s="115"/>
      <c r="L41" s="32" t="s">
        <v>33</v>
      </c>
      <c r="M41" s="36">
        <f t="shared" ref="M41:X41" si="9">IFERROR(M39/M40,"-")</f>
        <v>1</v>
      </c>
      <c r="N41" s="36">
        <f t="shared" si="9"/>
        <v>1</v>
      </c>
      <c r="O41" s="36">
        <f t="shared" si="9"/>
        <v>0</v>
      </c>
      <c r="P41" s="36" t="str">
        <f t="shared" si="9"/>
        <v>-</v>
      </c>
      <c r="Q41" s="36" t="str">
        <f t="shared" si="9"/>
        <v>-</v>
      </c>
      <c r="R41" s="36" t="str">
        <f t="shared" si="9"/>
        <v>-</v>
      </c>
      <c r="S41" s="36" t="str">
        <f t="shared" si="9"/>
        <v>-</v>
      </c>
      <c r="T41" s="36" t="str">
        <f t="shared" si="9"/>
        <v>-</v>
      </c>
      <c r="U41" s="36" t="str">
        <f t="shared" si="9"/>
        <v>-</v>
      </c>
      <c r="V41" s="36" t="str">
        <f t="shared" si="9"/>
        <v>-</v>
      </c>
      <c r="W41" s="36" t="str">
        <f t="shared" si="9"/>
        <v>-</v>
      </c>
      <c r="X41" s="37" t="str">
        <f t="shared" si="9"/>
        <v>-</v>
      </c>
    </row>
    <row r="42" spans="2:24" x14ac:dyDescent="0.25">
      <c r="C42" s="186" t="s">
        <v>91</v>
      </c>
      <c r="D42" s="188" t="s">
        <v>92</v>
      </c>
      <c r="E42" s="111" t="s">
        <v>93</v>
      </c>
      <c r="F42" s="111" t="s">
        <v>94</v>
      </c>
      <c r="G42" s="109">
        <v>0.78</v>
      </c>
      <c r="H42" s="81">
        <v>0.75</v>
      </c>
      <c r="I42" s="81" t="s">
        <v>130</v>
      </c>
      <c r="J42" s="107">
        <f>IFERROR((Y42)-(Y43),"-")</f>
        <v>0</v>
      </c>
      <c r="K42" s="104"/>
      <c r="L42" s="50" t="s">
        <v>96</v>
      </c>
      <c r="M42" s="51">
        <v>78.599999999999994</v>
      </c>
      <c r="N42" s="51">
        <v>80.599999999999994</v>
      </c>
      <c r="O42" s="51">
        <v>80.400000000000006</v>
      </c>
      <c r="P42" s="51"/>
      <c r="Q42" s="51"/>
      <c r="R42" s="51"/>
      <c r="S42" s="66"/>
      <c r="T42" s="51"/>
      <c r="U42" s="51"/>
      <c r="V42" s="51"/>
      <c r="W42" s="51"/>
      <c r="X42" s="51"/>
    </row>
    <row r="43" spans="2:24" x14ac:dyDescent="0.25">
      <c r="C43" s="187"/>
      <c r="D43" s="189"/>
      <c r="E43" s="112"/>
      <c r="F43" s="112"/>
      <c r="G43" s="110"/>
      <c r="H43" s="82"/>
      <c r="I43" s="82"/>
      <c r="J43" s="108"/>
      <c r="K43" s="105"/>
      <c r="L43" s="50" t="s">
        <v>97</v>
      </c>
      <c r="M43" s="51">
        <v>6.6</v>
      </c>
      <c r="N43" s="51">
        <v>5.0999999999999996</v>
      </c>
      <c r="O43" s="51">
        <v>4.9000000000000004</v>
      </c>
      <c r="P43" s="51"/>
      <c r="Q43" s="51"/>
      <c r="R43" s="51"/>
      <c r="S43" s="51"/>
      <c r="T43" s="51"/>
      <c r="U43" s="51"/>
      <c r="V43" s="51"/>
      <c r="W43" s="51"/>
      <c r="X43" s="51"/>
    </row>
    <row r="44" spans="2:24" ht="69" customHeight="1" x14ac:dyDescent="0.25">
      <c r="C44" s="187"/>
      <c r="D44" s="189"/>
      <c r="E44" s="112"/>
      <c r="F44" s="112"/>
      <c r="G44" s="110"/>
      <c r="H44" s="82"/>
      <c r="I44" s="82"/>
      <c r="J44" s="108"/>
      <c r="K44" s="106"/>
      <c r="L44" s="52" t="s">
        <v>33</v>
      </c>
      <c r="M44" s="53">
        <f t="shared" ref="M44:V44" si="10">IFERROR(M42-M43,"-")</f>
        <v>72</v>
      </c>
      <c r="N44" s="53">
        <f t="shared" si="10"/>
        <v>75.5</v>
      </c>
      <c r="O44" s="53">
        <f t="shared" si="10"/>
        <v>75.5</v>
      </c>
      <c r="P44" s="53">
        <f t="shared" si="10"/>
        <v>0</v>
      </c>
      <c r="Q44" s="53">
        <f t="shared" si="10"/>
        <v>0</v>
      </c>
      <c r="R44" s="53">
        <f t="shared" si="10"/>
        <v>0</v>
      </c>
      <c r="S44" s="53">
        <f t="shared" si="10"/>
        <v>0</v>
      </c>
      <c r="T44" s="53">
        <f t="shared" si="10"/>
        <v>0</v>
      </c>
      <c r="U44" s="53">
        <f t="shared" si="10"/>
        <v>0</v>
      </c>
      <c r="V44" s="53">
        <f t="shared" si="10"/>
        <v>0</v>
      </c>
      <c r="W44" s="53">
        <v>73.3</v>
      </c>
      <c r="X44" s="54">
        <v>75.8</v>
      </c>
    </row>
  </sheetData>
  <autoFilter ref="C7:Y44" xr:uid="{E327D646-B3B2-4D8F-8A29-A3E1A9F9901E}"/>
  <mergeCells count="99">
    <mergeCell ref="J13:J15"/>
    <mergeCell ref="K13:K15"/>
    <mergeCell ref="C2:X3"/>
    <mergeCell ref="C4:X5"/>
    <mergeCell ref="C6:F6"/>
    <mergeCell ref="C9:C11"/>
    <mergeCell ref="D9:D11"/>
    <mergeCell ref="E9:E11"/>
    <mergeCell ref="F9:F11"/>
    <mergeCell ref="G9:G11"/>
    <mergeCell ref="H9:H11"/>
    <mergeCell ref="I9:I11"/>
    <mergeCell ref="J9:J11"/>
    <mergeCell ref="K9:K11"/>
    <mergeCell ref="H16:H18"/>
    <mergeCell ref="I16:I18"/>
    <mergeCell ref="J16:J18"/>
    <mergeCell ref="K16:K18"/>
    <mergeCell ref="C13:C15"/>
    <mergeCell ref="D13:D15"/>
    <mergeCell ref="E13:E15"/>
    <mergeCell ref="F13:F15"/>
    <mergeCell ref="G13:G15"/>
    <mergeCell ref="C16:C18"/>
    <mergeCell ref="D16:D18"/>
    <mergeCell ref="E16:E18"/>
    <mergeCell ref="F16:F18"/>
    <mergeCell ref="G16:G18"/>
    <mergeCell ref="H13:H15"/>
    <mergeCell ref="I13:I15"/>
    <mergeCell ref="C19:C24"/>
    <mergeCell ref="D19:D24"/>
    <mergeCell ref="E19:E21"/>
    <mergeCell ref="F19:F21"/>
    <mergeCell ref="G19:G21"/>
    <mergeCell ref="K28:K30"/>
    <mergeCell ref="I19:I21"/>
    <mergeCell ref="J19:J21"/>
    <mergeCell ref="K19:K21"/>
    <mergeCell ref="E22:E24"/>
    <mergeCell ref="F22:F24"/>
    <mergeCell ref="G22:G24"/>
    <mergeCell ref="H22:H24"/>
    <mergeCell ref="I22:I24"/>
    <mergeCell ref="J22:J24"/>
    <mergeCell ref="K22:K23"/>
    <mergeCell ref="H19:H21"/>
    <mergeCell ref="G28:G30"/>
    <mergeCell ref="H28:H30"/>
    <mergeCell ref="I28:I30"/>
    <mergeCell ref="J28:J30"/>
    <mergeCell ref="D25:D27"/>
    <mergeCell ref="E25:E27"/>
    <mergeCell ref="F25:F27"/>
    <mergeCell ref="G25:G27"/>
    <mergeCell ref="H25:H27"/>
    <mergeCell ref="H31:H33"/>
    <mergeCell ref="I31:I33"/>
    <mergeCell ref="J31:J33"/>
    <mergeCell ref="K31:K33"/>
    <mergeCell ref="C25:C30"/>
    <mergeCell ref="C31:C33"/>
    <mergeCell ref="D31:D33"/>
    <mergeCell ref="E31:E33"/>
    <mergeCell ref="F31:F33"/>
    <mergeCell ref="G31:G33"/>
    <mergeCell ref="I25:I27"/>
    <mergeCell ref="J25:J27"/>
    <mergeCell ref="K25:K27"/>
    <mergeCell ref="D28:D30"/>
    <mergeCell ref="E28:E30"/>
    <mergeCell ref="F28:F30"/>
    <mergeCell ref="I35:I38"/>
    <mergeCell ref="J35:J38"/>
    <mergeCell ref="K35:K38"/>
    <mergeCell ref="C39:C41"/>
    <mergeCell ref="D39:D41"/>
    <mergeCell ref="E39:E41"/>
    <mergeCell ref="F39:F41"/>
    <mergeCell ref="G39:G41"/>
    <mergeCell ref="H39:H41"/>
    <mergeCell ref="I39:I41"/>
    <mergeCell ref="C35:C38"/>
    <mergeCell ref="D35:D38"/>
    <mergeCell ref="E35:E38"/>
    <mergeCell ref="F35:F38"/>
    <mergeCell ref="G35:G38"/>
    <mergeCell ref="H35:H38"/>
    <mergeCell ref="K42:K44"/>
    <mergeCell ref="J39:J41"/>
    <mergeCell ref="K39:K41"/>
    <mergeCell ref="C42:C44"/>
    <mergeCell ref="D42:D44"/>
    <mergeCell ref="E42:E44"/>
    <mergeCell ref="F42:F44"/>
    <mergeCell ref="G42:G44"/>
    <mergeCell ref="H42:H44"/>
    <mergeCell ref="I42:I44"/>
    <mergeCell ref="J42:J44"/>
  </mergeCells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71049-B3AB-41B6-ACA6-1CC4B5E8A157}">
  <dimension ref="B2:V37"/>
  <sheetViews>
    <sheetView showGridLines="0" workbookViewId="0">
      <selection activeCell="J17" sqref="J17"/>
    </sheetView>
  </sheetViews>
  <sheetFormatPr defaultRowHeight="15" x14ac:dyDescent="0.25"/>
  <cols>
    <col min="2" max="2" width="10.85546875" bestFit="1" customWidth="1"/>
    <col min="3" max="3" width="64.140625" bestFit="1" customWidth="1"/>
    <col min="4" max="4" width="18.140625" customWidth="1"/>
    <col min="5" max="5" width="20" customWidth="1"/>
  </cols>
  <sheetData>
    <row r="2" spans="2:22" ht="30" x14ac:dyDescent="0.25">
      <c r="B2" s="191" t="s">
        <v>98</v>
      </c>
      <c r="C2" s="192" t="s">
        <v>99</v>
      </c>
      <c r="D2" s="57" t="s">
        <v>100</v>
      </c>
      <c r="E2" s="57" t="s">
        <v>101</v>
      </c>
      <c r="F2">
        <v>1</v>
      </c>
    </row>
    <row r="3" spans="2:22" x14ac:dyDescent="0.25">
      <c r="B3" s="72" t="s">
        <v>103</v>
      </c>
      <c r="C3" s="73" t="s">
        <v>131</v>
      </c>
      <c r="D3" s="75"/>
      <c r="E3" s="76" t="s">
        <v>132</v>
      </c>
    </row>
    <row r="4" spans="2:22" x14ac:dyDescent="0.25">
      <c r="B4" s="72" t="s">
        <v>103</v>
      </c>
      <c r="C4" s="73" t="s">
        <v>133</v>
      </c>
      <c r="D4" s="75"/>
      <c r="E4" s="76" t="s">
        <v>134</v>
      </c>
    </row>
    <row r="5" spans="2:22" x14ac:dyDescent="0.25">
      <c r="B5" s="72" t="s">
        <v>115</v>
      </c>
      <c r="C5" s="73" t="s">
        <v>135</v>
      </c>
      <c r="D5" s="75" t="s">
        <v>107</v>
      </c>
      <c r="E5" s="76" t="s">
        <v>136</v>
      </c>
    </row>
    <row r="6" spans="2:22" x14ac:dyDescent="0.25">
      <c r="B6" s="72" t="s">
        <v>115</v>
      </c>
      <c r="C6" s="73" t="s">
        <v>137</v>
      </c>
      <c r="D6" s="75"/>
      <c r="E6" s="76" t="s">
        <v>138</v>
      </c>
    </row>
    <row r="7" spans="2:22" x14ac:dyDescent="0.25">
      <c r="B7" s="72" t="s">
        <v>103</v>
      </c>
      <c r="C7" s="73" t="s">
        <v>139</v>
      </c>
      <c r="D7" s="75" t="s">
        <v>107</v>
      </c>
      <c r="E7" s="76" t="s">
        <v>136</v>
      </c>
    </row>
    <row r="8" spans="2:22" x14ac:dyDescent="0.25">
      <c r="B8" s="72" t="s">
        <v>120</v>
      </c>
      <c r="C8" s="73" t="s">
        <v>140</v>
      </c>
      <c r="D8" s="75"/>
      <c r="E8" s="76" t="s">
        <v>141</v>
      </c>
      <c r="V8" t="s">
        <v>141</v>
      </c>
    </row>
    <row r="9" spans="2:22" x14ac:dyDescent="0.25">
      <c r="B9" s="72" t="s">
        <v>103</v>
      </c>
      <c r="C9" s="73" t="s">
        <v>142</v>
      </c>
      <c r="D9" s="75" t="s">
        <v>107</v>
      </c>
      <c r="E9" s="76" t="s">
        <v>136</v>
      </c>
      <c r="V9" t="s">
        <v>136</v>
      </c>
    </row>
    <row r="10" spans="2:22" x14ac:dyDescent="0.25">
      <c r="B10" s="72" t="s">
        <v>120</v>
      </c>
      <c r="C10" s="73" t="s">
        <v>143</v>
      </c>
      <c r="D10" s="75"/>
      <c r="E10" s="76" t="s">
        <v>134</v>
      </c>
      <c r="V10" t="s">
        <v>144</v>
      </c>
    </row>
    <row r="11" spans="2:22" x14ac:dyDescent="0.25">
      <c r="B11" s="72" t="s">
        <v>103</v>
      </c>
      <c r="C11" s="73" t="s">
        <v>145</v>
      </c>
      <c r="D11" s="75"/>
      <c r="E11" s="76" t="s">
        <v>141</v>
      </c>
      <c r="V11" t="s">
        <v>138</v>
      </c>
    </row>
    <row r="12" spans="2:22" x14ac:dyDescent="0.25">
      <c r="B12" s="74" t="s">
        <v>146</v>
      </c>
      <c r="C12" s="73" t="s">
        <v>147</v>
      </c>
      <c r="D12" s="75"/>
      <c r="E12" s="76" t="s">
        <v>148</v>
      </c>
      <c r="V12" t="s">
        <v>134</v>
      </c>
    </row>
    <row r="13" spans="2:22" x14ac:dyDescent="0.25">
      <c r="B13" s="74" t="s">
        <v>125</v>
      </c>
      <c r="C13" s="73" t="s">
        <v>149</v>
      </c>
      <c r="D13" s="75"/>
      <c r="E13" s="76" t="s">
        <v>138</v>
      </c>
      <c r="V13" t="s">
        <v>148</v>
      </c>
    </row>
    <row r="14" spans="2:22" x14ac:dyDescent="0.25">
      <c r="B14" s="74" t="s">
        <v>103</v>
      </c>
      <c r="C14" s="73" t="s">
        <v>150</v>
      </c>
      <c r="D14" s="75"/>
      <c r="E14" s="76" t="s">
        <v>134</v>
      </c>
      <c r="V14" t="s">
        <v>151</v>
      </c>
    </row>
    <row r="15" spans="2:22" x14ac:dyDescent="0.25">
      <c r="B15" s="74" t="s">
        <v>103</v>
      </c>
      <c r="C15" s="73" t="s">
        <v>152</v>
      </c>
      <c r="D15" s="75"/>
      <c r="E15" s="76" t="s">
        <v>153</v>
      </c>
      <c r="V15" t="s">
        <v>154</v>
      </c>
    </row>
    <row r="16" spans="2:22" x14ac:dyDescent="0.25">
      <c r="B16" s="74" t="s">
        <v>125</v>
      </c>
      <c r="C16" s="73" t="s">
        <v>155</v>
      </c>
      <c r="D16" s="75"/>
      <c r="E16" s="76" t="s">
        <v>141</v>
      </c>
      <c r="V16" t="s">
        <v>156</v>
      </c>
    </row>
    <row r="17" spans="2:22" x14ac:dyDescent="0.25">
      <c r="B17" s="74" t="s">
        <v>103</v>
      </c>
      <c r="C17" s="73" t="s">
        <v>157</v>
      </c>
      <c r="D17" s="75"/>
      <c r="E17" s="76" t="s">
        <v>158</v>
      </c>
      <c r="V17" t="s">
        <v>153</v>
      </c>
    </row>
    <row r="18" spans="2:22" x14ac:dyDescent="0.25">
      <c r="B18" s="74" t="s">
        <v>103</v>
      </c>
      <c r="C18" s="73" t="s">
        <v>159</v>
      </c>
      <c r="D18" s="75"/>
      <c r="E18" s="76" t="s">
        <v>158</v>
      </c>
      <c r="V18" t="s">
        <v>158</v>
      </c>
    </row>
    <row r="19" spans="2:22" x14ac:dyDescent="0.25">
      <c r="B19" s="74" t="s">
        <v>103</v>
      </c>
      <c r="C19" s="73" t="s">
        <v>160</v>
      </c>
      <c r="D19" s="75"/>
      <c r="E19" s="76" t="s">
        <v>138</v>
      </c>
      <c r="V19" t="s">
        <v>132</v>
      </c>
    </row>
    <row r="20" spans="2:22" x14ac:dyDescent="0.25">
      <c r="B20" s="74" t="s">
        <v>103</v>
      </c>
      <c r="C20" s="73" t="s">
        <v>161</v>
      </c>
      <c r="D20" s="75"/>
      <c r="E20" s="76" t="s">
        <v>154</v>
      </c>
      <c r="V20" t="s">
        <v>162</v>
      </c>
    </row>
    <row r="21" spans="2:22" x14ac:dyDescent="0.25">
      <c r="B21" s="74" t="s">
        <v>103</v>
      </c>
      <c r="C21" s="73" t="s">
        <v>163</v>
      </c>
      <c r="D21" s="75"/>
      <c r="E21" s="76" t="s">
        <v>148</v>
      </c>
    </row>
    <row r="22" spans="2:22" x14ac:dyDescent="0.25">
      <c r="B22" s="74" t="s">
        <v>146</v>
      </c>
      <c r="C22" s="73" t="s">
        <v>164</v>
      </c>
      <c r="D22" s="75"/>
      <c r="E22" s="76" t="s">
        <v>148</v>
      </c>
    </row>
    <row r="23" spans="2:22" x14ac:dyDescent="0.25">
      <c r="B23" s="74" t="s">
        <v>103</v>
      </c>
      <c r="C23" s="73" t="s">
        <v>165</v>
      </c>
      <c r="D23" s="75"/>
      <c r="E23" s="76" t="s">
        <v>151</v>
      </c>
    </row>
    <row r="24" spans="2:22" x14ac:dyDescent="0.25">
      <c r="B24" s="74" t="s">
        <v>120</v>
      </c>
      <c r="C24" s="73" t="s">
        <v>166</v>
      </c>
      <c r="D24" s="75"/>
      <c r="E24" s="76" t="s">
        <v>141</v>
      </c>
    </row>
    <row r="25" spans="2:22" x14ac:dyDescent="0.25">
      <c r="B25" s="74" t="s">
        <v>103</v>
      </c>
      <c r="C25" s="73" t="s">
        <v>167</v>
      </c>
      <c r="D25" s="75"/>
      <c r="E25" s="76" t="s">
        <v>156</v>
      </c>
    </row>
    <row r="26" spans="2:22" x14ac:dyDescent="0.25">
      <c r="B26" s="74" t="s">
        <v>125</v>
      </c>
      <c r="C26" s="73" t="s">
        <v>168</v>
      </c>
      <c r="D26" s="75" t="s">
        <v>107</v>
      </c>
      <c r="E26" s="76" t="s">
        <v>136</v>
      </c>
    </row>
    <row r="27" spans="2:22" x14ac:dyDescent="0.25">
      <c r="B27" s="74" t="s">
        <v>115</v>
      </c>
      <c r="C27" s="73" t="s">
        <v>169</v>
      </c>
      <c r="D27" s="75" t="s">
        <v>107</v>
      </c>
      <c r="E27" s="76" t="s">
        <v>144</v>
      </c>
    </row>
    <row r="28" spans="2:22" x14ac:dyDescent="0.25">
      <c r="B28" s="74" t="s">
        <v>115</v>
      </c>
      <c r="C28" s="73" t="s">
        <v>170</v>
      </c>
      <c r="D28" s="75"/>
      <c r="E28" s="76" t="s">
        <v>138</v>
      </c>
    </row>
    <row r="37" spans="8:8" x14ac:dyDescent="0.25">
      <c r="H37">
        <v>1</v>
      </c>
    </row>
  </sheetData>
  <autoFilter ref="B2:F28" xr:uid="{D11A4C6F-4D13-4073-BD1D-69C3D202F108}">
    <filterColumn colId="0" showButton="0"/>
  </autoFilter>
  <mergeCells count="1">
    <mergeCell ref="B2:C2"/>
  </mergeCells>
  <dataValidations count="1">
    <dataValidation type="list" allowBlank="1" showInputMessage="1" showErrorMessage="1" sqref="E3:E28" xr:uid="{4D9E684B-9E06-4E7E-87DC-0ADBB69C9CEB}">
      <formula1>$V$8:$V$20</formula1>
    </dataValidation>
  </dataValidations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d4bf74f9d92845c94c19329518de88b8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fbbb1d64623c39d9e72e2055bf119d65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E836FBA-BA83-4EE8-ADE2-A6062E04A182}"/>
</file>

<file path=customXml/itemProps2.xml><?xml version="1.0" encoding="utf-8"?>
<ds:datastoreItem xmlns:ds="http://schemas.openxmlformats.org/officeDocument/2006/customXml" ds:itemID="{C1A5168F-AFD5-459C-A930-A679143291E8}"/>
</file>

<file path=customXml/itemProps3.xml><?xml version="1.0" encoding="utf-8"?>
<ds:datastoreItem xmlns:ds="http://schemas.openxmlformats.org/officeDocument/2006/customXml" ds:itemID="{E83708A1-8C3A-40ED-9655-101ADD385A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Instrumento de Coleta - 23</vt:lpstr>
      <vt:lpstr>Projetos em Rede</vt:lpstr>
      <vt:lpstr>Instrumento de Coleta - 24</vt:lpstr>
      <vt:lpstr>Projetos em Rede (24)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Valéria Sales Ribeiro</dc:creator>
  <cp:keywords/>
  <dc:description/>
  <cp:lastModifiedBy>Maxwell Erick de Souza Moreira</cp:lastModifiedBy>
  <cp:revision/>
  <dcterms:created xsi:type="dcterms:W3CDTF">2023-01-11T18:26:22Z</dcterms:created>
  <dcterms:modified xsi:type="dcterms:W3CDTF">2024-04-23T13:14:32Z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