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25"/>
  <workbookPr/>
  <mc:AlternateContent xmlns:mc="http://schemas.openxmlformats.org/markup-compatibility/2006">
    <mc:Choice Requires="x15">
      <x15ac:absPath xmlns:x15ac="http://schemas.microsoft.com/office/spreadsheetml/2010/11/ac" url="S:\GCCRI Compliance\Portal de Transparência\4º trimestre_2023\PLANEJAMENTO\"/>
    </mc:Choice>
  </mc:AlternateContent>
  <xr:revisionPtr revIDLastSave="0" documentId="8_{93A465C5-D4BD-42AE-8A45-DD5C0AA46D63}" xr6:coauthVersionLast="47" xr6:coauthVersionMax="47" xr10:uidLastSave="{00000000-0000-0000-0000-000000000000}"/>
  <bookViews>
    <workbookView xWindow="-120" yWindow="-120" windowWidth="29040" windowHeight="15840" xr2:uid="{821F686C-EDEF-45C9-A71A-B8FCB1EDE11D}"/>
  </bookViews>
  <sheets>
    <sheet name="Vagas - Realização" sheetId="1" r:id="rId1"/>
  </sheets>
  <definedNames>
    <definedName name="GO" localSheetId="0">#REF!</definedName>
    <definedName name="GO">#REF!</definedName>
    <definedName name="iw" localSheetId="0">#REF!</definedName>
    <definedName name="iw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" i="1" l="1"/>
  <c r="A8" i="1"/>
  <c r="A10" i="1"/>
  <c r="A12" i="1"/>
  <c r="A15" i="1"/>
  <c r="A17" i="1"/>
  <c r="A19" i="1"/>
  <c r="A20" i="1"/>
  <c r="A21" i="1"/>
  <c r="A22" i="1"/>
  <c r="A25" i="1"/>
  <c r="A26" i="1"/>
  <c r="A31" i="1"/>
  <c r="A33" i="1"/>
  <c r="A34" i="1"/>
  <c r="A36" i="1"/>
  <c r="A37" i="1"/>
  <c r="A39" i="1"/>
  <c r="A40" i="1"/>
  <c r="A42" i="1"/>
  <c r="A43" i="1"/>
  <c r="A45" i="1"/>
  <c r="A47" i="1"/>
  <c r="A48" i="1"/>
  <c r="A50" i="1"/>
  <c r="A55" i="1"/>
  <c r="A56" i="1"/>
  <c r="A57" i="1"/>
  <c r="A58" i="1"/>
  <c r="A60" i="1"/>
  <c r="A63" i="1"/>
  <c r="A64" i="1"/>
  <c r="A66" i="1"/>
  <c r="A70" i="1"/>
  <c r="A71" i="1"/>
  <c r="A72" i="1"/>
  <c r="A74" i="1"/>
  <c r="A75" i="1"/>
  <c r="A76" i="1"/>
  <c r="A77" i="1"/>
  <c r="A79" i="1"/>
  <c r="A80" i="1"/>
  <c r="A81" i="1"/>
  <c r="A82" i="1"/>
  <c r="A83" i="1"/>
  <c r="A84" i="1"/>
  <c r="F51" i="1" l="1"/>
  <c r="G7" i="1"/>
  <c r="G80" i="1"/>
  <c r="K81" i="1"/>
  <c r="I81" i="1"/>
  <c r="H81" i="1"/>
  <c r="E81" i="1"/>
  <c r="G79" i="1"/>
  <c r="N80" i="1"/>
  <c r="M80" i="1"/>
  <c r="J80" i="1"/>
  <c r="N79" i="1"/>
  <c r="J79" i="1"/>
  <c r="N77" i="1"/>
  <c r="J77" i="1"/>
  <c r="N76" i="1"/>
  <c r="J76" i="1"/>
  <c r="N75" i="1"/>
  <c r="J75" i="1"/>
  <c r="G75" i="1"/>
  <c r="N74" i="1"/>
  <c r="J74" i="1"/>
  <c r="G74" i="1"/>
  <c r="N72" i="1"/>
  <c r="J72" i="1"/>
  <c r="N71" i="1"/>
  <c r="J71" i="1"/>
  <c r="N70" i="1"/>
  <c r="J70" i="1"/>
  <c r="K67" i="1"/>
  <c r="I67" i="1"/>
  <c r="H67" i="1"/>
  <c r="E67" i="1"/>
  <c r="N67" i="1" s="1"/>
  <c r="N66" i="1"/>
  <c r="J66" i="1"/>
  <c r="G66" i="1"/>
  <c r="N64" i="1"/>
  <c r="J64" i="1"/>
  <c r="G64" i="1"/>
  <c r="N63" i="1"/>
  <c r="J63" i="1"/>
  <c r="G63" i="1"/>
  <c r="N60" i="1"/>
  <c r="J60" i="1"/>
  <c r="G60" i="1"/>
  <c r="N58" i="1"/>
  <c r="J58" i="1"/>
  <c r="G58" i="1"/>
  <c r="N57" i="1"/>
  <c r="J57" i="1"/>
  <c r="G57" i="1"/>
  <c r="N56" i="1"/>
  <c r="J56" i="1"/>
  <c r="G56" i="1"/>
  <c r="N55" i="1"/>
  <c r="L67" i="1"/>
  <c r="J55" i="1"/>
  <c r="K51" i="1"/>
  <c r="J51" i="1"/>
  <c r="I51" i="1"/>
  <c r="H51" i="1"/>
  <c r="E51" i="1"/>
  <c r="N50" i="1"/>
  <c r="J50" i="1"/>
  <c r="N48" i="1"/>
  <c r="J48" i="1"/>
  <c r="N47" i="1"/>
  <c r="J47" i="1"/>
  <c r="N45" i="1"/>
  <c r="J45" i="1"/>
  <c r="N43" i="1"/>
  <c r="J43" i="1"/>
  <c r="N42" i="1"/>
  <c r="J42" i="1"/>
  <c r="N40" i="1"/>
  <c r="J40" i="1"/>
  <c r="N39" i="1"/>
  <c r="M39" i="1"/>
  <c r="J39" i="1"/>
  <c r="N37" i="1"/>
  <c r="M37" i="1"/>
  <c r="J37" i="1"/>
  <c r="N36" i="1"/>
  <c r="M36" i="1"/>
  <c r="J36" i="1"/>
  <c r="N34" i="1"/>
  <c r="M34" i="1"/>
  <c r="J34" i="1"/>
  <c r="N33" i="1"/>
  <c r="M33" i="1"/>
  <c r="J33" i="1"/>
  <c r="N31" i="1"/>
  <c r="M31" i="1"/>
  <c r="J31" i="1"/>
  <c r="K27" i="1"/>
  <c r="I27" i="1"/>
  <c r="I83" i="1" s="1"/>
  <c r="H27" i="1"/>
  <c r="H83" i="1" s="1"/>
  <c r="E27" i="1"/>
  <c r="E83" i="1" s="1"/>
  <c r="N26" i="1"/>
  <c r="J26" i="1"/>
  <c r="G26" i="1"/>
  <c r="N25" i="1"/>
  <c r="J25" i="1"/>
  <c r="G25" i="1"/>
  <c r="N22" i="1"/>
  <c r="J22" i="1"/>
  <c r="N21" i="1"/>
  <c r="J21" i="1"/>
  <c r="N20" i="1"/>
  <c r="J20" i="1"/>
  <c r="N19" i="1"/>
  <c r="J19" i="1"/>
  <c r="G19" i="1"/>
  <c r="N17" i="1"/>
  <c r="J17" i="1"/>
  <c r="G17" i="1"/>
  <c r="N15" i="1"/>
  <c r="J15" i="1"/>
  <c r="N12" i="1"/>
  <c r="J12" i="1"/>
  <c r="G12" i="1"/>
  <c r="N10" i="1"/>
  <c r="J10" i="1"/>
  <c r="N8" i="1"/>
  <c r="J8" i="1"/>
  <c r="G8" i="1"/>
  <c r="N7" i="1"/>
  <c r="J7" i="1"/>
  <c r="G6" i="1"/>
  <c r="J27" i="1" l="1"/>
  <c r="J83" i="1"/>
  <c r="J67" i="1"/>
  <c r="K83" i="1"/>
  <c r="N83" i="1" s="1"/>
  <c r="J81" i="1"/>
  <c r="N81" i="1"/>
  <c r="N51" i="1"/>
  <c r="M50" i="1"/>
  <c r="G39" i="1"/>
  <c r="O39" i="1"/>
  <c r="M42" i="1"/>
  <c r="M79" i="1"/>
  <c r="O79" i="1"/>
  <c r="M7" i="1"/>
  <c r="M21" i="1"/>
  <c r="G36" i="1"/>
  <c r="O36" i="1"/>
  <c r="M47" i="1"/>
  <c r="M67" i="1"/>
  <c r="O57" i="1"/>
  <c r="O60" i="1"/>
  <c r="O64" i="1"/>
  <c r="M72" i="1"/>
  <c r="G31" i="1"/>
  <c r="O31" i="1"/>
  <c r="M76" i="1"/>
  <c r="G33" i="1"/>
  <c r="O33" i="1"/>
  <c r="M43" i="1"/>
  <c r="M70" i="1"/>
  <c r="F67" i="1"/>
  <c r="G67" i="1" s="1"/>
  <c r="G55" i="1"/>
  <c r="M10" i="1"/>
  <c r="M22" i="1"/>
  <c r="G34" i="1"/>
  <c r="O34" i="1"/>
  <c r="M48" i="1"/>
  <c r="M15" i="1"/>
  <c r="M40" i="1"/>
  <c r="L51" i="1"/>
  <c r="O56" i="1"/>
  <c r="O58" i="1"/>
  <c r="O63" i="1"/>
  <c r="O66" i="1"/>
  <c r="M77" i="1"/>
  <c r="M20" i="1"/>
  <c r="G37" i="1"/>
  <c r="O37" i="1"/>
  <c r="M45" i="1"/>
  <c r="M71" i="1"/>
  <c r="O80" i="1"/>
  <c r="G10" i="1"/>
  <c r="G20" i="1"/>
  <c r="G22" i="1"/>
  <c r="N27" i="1"/>
  <c r="G76" i="1"/>
  <c r="M55" i="1"/>
  <c r="M56" i="1"/>
  <c r="M57" i="1"/>
  <c r="M58" i="1"/>
  <c r="M60" i="1"/>
  <c r="M63" i="1"/>
  <c r="M64" i="1"/>
  <c r="M66" i="1"/>
  <c r="G15" i="1"/>
  <c r="G21" i="1"/>
  <c r="G71" i="1"/>
  <c r="G77" i="1"/>
  <c r="G40" i="1"/>
  <c r="G42" i="1"/>
  <c r="G43" i="1"/>
  <c r="G45" i="1"/>
  <c r="G47" i="1"/>
  <c r="G48" i="1"/>
  <c r="G50" i="1"/>
  <c r="F81" i="1"/>
  <c r="G72" i="1"/>
  <c r="O55" i="1"/>
  <c r="L81" i="1"/>
  <c r="M81" i="1" l="1"/>
  <c r="M75" i="1"/>
  <c r="O75" i="1"/>
  <c r="O12" i="1"/>
  <c r="M12" i="1"/>
  <c r="O48" i="1"/>
  <c r="O72" i="1"/>
  <c r="O8" i="1"/>
  <c r="M8" i="1"/>
  <c r="O10" i="1"/>
  <c r="O42" i="1"/>
  <c r="O40" i="1"/>
  <c r="O76" i="1"/>
  <c r="G81" i="1"/>
  <c r="G70" i="1"/>
  <c r="O26" i="1"/>
  <c r="M26" i="1"/>
  <c r="O20" i="1"/>
  <c r="M51" i="1"/>
  <c r="O70" i="1"/>
  <c r="O21" i="1"/>
  <c r="O25" i="1"/>
  <c r="M25" i="1"/>
  <c r="O71" i="1"/>
  <c r="O22" i="1"/>
  <c r="O67" i="1"/>
  <c r="O19" i="1"/>
  <c r="M19" i="1"/>
  <c r="F27" i="1"/>
  <c r="O77" i="1"/>
  <c r="G51" i="1"/>
  <c r="O7" i="1"/>
  <c r="O50" i="1"/>
  <c r="M74" i="1"/>
  <c r="O74" i="1"/>
  <c r="O17" i="1"/>
  <c r="M17" i="1"/>
  <c r="O45" i="1"/>
  <c r="O15" i="1"/>
  <c r="O43" i="1"/>
  <c r="O47" i="1"/>
  <c r="L27" i="1"/>
  <c r="O81" i="1" l="1"/>
  <c r="L83" i="1"/>
  <c r="M27" i="1"/>
  <c r="O27" i="1"/>
  <c r="O51" i="1"/>
  <c r="G27" i="1"/>
  <c r="F83" i="1"/>
  <c r="G83" i="1" s="1"/>
  <c r="O83" i="1" l="1"/>
  <c r="M8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Emerson Soares Fialho</author>
  </authors>
  <commentList>
    <comment ref="K3" authorId="0" shapeId="0" xr:uid="{059B8FC0-DF38-4C4E-BA48-4A80244FB091}">
      <text>
        <r>
          <rPr>
            <sz val="9"/>
            <color indexed="81"/>
            <rFont val="Segoe UI"/>
            <family val="2"/>
          </rPr>
          <t>Gratuidade instituída pelo Decreto 6.632/2008.</t>
        </r>
      </text>
    </comment>
  </commentList>
</comments>
</file>

<file path=xl/sharedStrings.xml><?xml version="1.0" encoding="utf-8"?>
<sst xmlns="http://schemas.openxmlformats.org/spreadsheetml/2006/main" count="167" uniqueCount="131">
  <si>
    <t>Item. 9.1.6 - Acórdão Nº 699/16</t>
  </si>
  <si>
    <t>Departamento Regional Minas Gerais</t>
  </si>
  <si>
    <t>Ano: 2023</t>
  </si>
  <si>
    <t>CÓDIGO</t>
  </si>
  <si>
    <t>PROGRAMA</t>
  </si>
  <si>
    <t>TOTAL DE VAGAS</t>
  </si>
  <si>
    <t>VAGAS GRATUITAS</t>
  </si>
  <si>
    <t>VAGAS GRATUIDADE PCG</t>
  </si>
  <si>
    <t>% Part. Gratuidade (PCG)</t>
  </si>
  <si>
    <t>Previstas</t>
  </si>
  <si>
    <t>Realizadas</t>
  </si>
  <si>
    <t>Nível de Realização</t>
  </si>
  <si>
    <t>Educação</t>
  </si>
  <si>
    <t>1.1</t>
  </si>
  <si>
    <t>Educação Infantil</t>
  </si>
  <si>
    <t>1.1.0.1</t>
  </si>
  <si>
    <t>Creche</t>
  </si>
  <si>
    <t>1.1.0.2</t>
  </si>
  <si>
    <t>Pré-Escola</t>
  </si>
  <si>
    <t>1.2</t>
  </si>
  <si>
    <t>Ensino Fundamental</t>
  </si>
  <si>
    <t>1.2.0.1</t>
  </si>
  <si>
    <t>Anos iniciais</t>
  </si>
  <si>
    <t>1.4</t>
  </si>
  <si>
    <t>Educação de Jovens e Adultos</t>
  </si>
  <si>
    <t>1.4.0.1</t>
  </si>
  <si>
    <t>Alfabetização</t>
  </si>
  <si>
    <t>1.5</t>
  </si>
  <si>
    <t>Educação Complementar</t>
  </si>
  <si>
    <t>1.5.1</t>
  </si>
  <si>
    <t>Acompanhamento Pedagógico</t>
  </si>
  <si>
    <t>1.5.1.1</t>
  </si>
  <si>
    <t>Curso</t>
  </si>
  <si>
    <t>1.5.2</t>
  </si>
  <si>
    <t>Complementação Curricular</t>
  </si>
  <si>
    <t>1.5.2.1</t>
  </si>
  <si>
    <t>1.53</t>
  </si>
  <si>
    <t>Aperfeiçoamento Especializado</t>
  </si>
  <si>
    <t>1.5.3.1</t>
  </si>
  <si>
    <t>Congresso</t>
  </si>
  <si>
    <t>1.5.3.2</t>
  </si>
  <si>
    <t>1.5.3.3</t>
  </si>
  <si>
    <t>Oficina</t>
  </si>
  <si>
    <t>1.5.3.4</t>
  </si>
  <si>
    <t>Palestra</t>
  </si>
  <si>
    <t>1.7</t>
  </si>
  <si>
    <t>Educação em Ciências e Humanidades</t>
  </si>
  <si>
    <t>1.7.1</t>
  </si>
  <si>
    <t>Ciências</t>
  </si>
  <si>
    <t>1.7.1.4</t>
  </si>
  <si>
    <t>1.7.1.5</t>
  </si>
  <si>
    <t>Total do Programa</t>
  </si>
  <si>
    <t>Cultura</t>
  </si>
  <si>
    <t>3.1</t>
  </si>
  <si>
    <t>Artes Cênicas</t>
  </si>
  <si>
    <t>3.1.1</t>
  </si>
  <si>
    <t>Circo</t>
  </si>
  <si>
    <t>3.1.1.8</t>
  </si>
  <si>
    <t>3.1.2</t>
  </si>
  <si>
    <t>Dança</t>
  </si>
  <si>
    <t>3.1.2.2</t>
  </si>
  <si>
    <t>3.1.2.8</t>
  </si>
  <si>
    <t>3.1.3</t>
  </si>
  <si>
    <t>Teatro</t>
  </si>
  <si>
    <t>3.1.3.2</t>
  </si>
  <si>
    <t>3.1.3.8</t>
  </si>
  <si>
    <t>3.2</t>
  </si>
  <si>
    <t>Artes Visuais</t>
  </si>
  <si>
    <t>3.2.0.1</t>
  </si>
  <si>
    <t>3.2.0.2</t>
  </si>
  <si>
    <t>3.3</t>
  </si>
  <si>
    <t>Música</t>
  </si>
  <si>
    <t>3.3.0.2</t>
  </si>
  <si>
    <t>3.3.0.8</t>
  </si>
  <si>
    <t>3.4</t>
  </si>
  <si>
    <t>Literatura</t>
  </si>
  <si>
    <t>3.4.0.9</t>
  </si>
  <si>
    <t>3.5</t>
  </si>
  <si>
    <t>Audiovisual</t>
  </si>
  <si>
    <t>3.5.0.1</t>
  </si>
  <si>
    <t>3.5.0.9</t>
  </si>
  <si>
    <t>3.6</t>
  </si>
  <si>
    <t>Biblioteca</t>
  </si>
  <si>
    <t>3.6.0.4</t>
  </si>
  <si>
    <t>Lazer</t>
  </si>
  <si>
    <t>4.1</t>
  </si>
  <si>
    <t>Desenvolvimento Físico-Esportivo</t>
  </si>
  <si>
    <t>4.1.4</t>
  </si>
  <si>
    <t>Formação Esportiva</t>
  </si>
  <si>
    <t>4.1.4.1</t>
  </si>
  <si>
    <t>Esporte Coletivo</t>
  </si>
  <si>
    <t>4.1.4.2</t>
  </si>
  <si>
    <t>Esporte Individual</t>
  </si>
  <si>
    <t>4.1.4.4</t>
  </si>
  <si>
    <t>Luta</t>
  </si>
  <si>
    <t>4.1.4.5</t>
  </si>
  <si>
    <t>Multipráticas Esportivas</t>
  </si>
  <si>
    <t>4.2</t>
  </si>
  <si>
    <t>Recreação</t>
  </si>
  <si>
    <t>4.2.0.1</t>
  </si>
  <si>
    <t>Colônia de Férias</t>
  </si>
  <si>
    <t>4.3</t>
  </si>
  <si>
    <t>Turismo Social</t>
  </si>
  <si>
    <t>4.3.1</t>
  </si>
  <si>
    <t>Turismo Emissivo</t>
  </si>
  <si>
    <t>4.3.1.1</t>
  </si>
  <si>
    <t>Excursão</t>
  </si>
  <si>
    <t>4.3.1.2</t>
  </si>
  <si>
    <t>Passeio</t>
  </si>
  <si>
    <t>4.3.2</t>
  </si>
  <si>
    <t>Turismo Receptivo</t>
  </si>
  <si>
    <t>4.3.2.3</t>
  </si>
  <si>
    <t>Passeio Local</t>
  </si>
  <si>
    <t>Assistência</t>
  </si>
  <si>
    <t>5.1</t>
  </si>
  <si>
    <t>Desenvolvimento Comunitário</t>
  </si>
  <si>
    <t>5.1.0.2</t>
  </si>
  <si>
    <t>5.1.0.3</t>
  </si>
  <si>
    <t>Encontro</t>
  </si>
  <si>
    <t>5.1.0.4</t>
  </si>
  <si>
    <t>5.2</t>
  </si>
  <si>
    <t>Segurança Alimentar e Apoio Social</t>
  </si>
  <si>
    <t>5.2.2.1</t>
  </si>
  <si>
    <t>5.2.2.2</t>
  </si>
  <si>
    <t>5.2.2.3</t>
  </si>
  <si>
    <t>5.2.2.5</t>
  </si>
  <si>
    <t>5.3</t>
  </si>
  <si>
    <t>Trabalho Social com Grupos</t>
  </si>
  <si>
    <t>5.3.0.5</t>
  </si>
  <si>
    <t>5.3.0.6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</si>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</sst>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sz val="9"/>
      <color indexed="81"/>
      <name val="Segoe UI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lightDown">
        <bgColor theme="2"/>
      </patternFill>
    </fill>
    <fill>
      <patternFill patternType="solid">
        <fgColor rgb="FFF9D8D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D5B8EA"/>
        <bgColor indexed="64"/>
      </patternFill>
    </fill>
    <fill>
      <patternFill patternType="solid">
        <fgColor rgb="FFE1CCEA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medium">
        <color indexed="64"/>
      </right>
      <top style="dashed">
        <color auto="1"/>
      </top>
      <bottom style="dashed">
        <color auto="1"/>
      </bottom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8">
    <xf numFmtId="0" fontId="0" fillId="0" borderId="0" xfId="0"/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/>
    </xf>
    <xf numFmtId="0" fontId="2" fillId="2" borderId="4" xfId="0" applyFont="1" applyFill="1" applyBorder="1"/>
    <xf numFmtId="0" fontId="0" fillId="3" borderId="8" xfId="0" applyFill="1" applyBorder="1"/>
    <xf numFmtId="0" fontId="0" fillId="3" borderId="9" xfId="0" applyFill="1" applyBorder="1"/>
    <xf numFmtId="9" fontId="0" fillId="3" borderId="10" xfId="1" applyFont="1" applyFill="1" applyBorder="1"/>
    <xf numFmtId="0" fontId="0" fillId="0" borderId="11" xfId="0" applyBorder="1" applyAlignment="1">
      <alignment horizontal="left" vertical="center" indent="1"/>
    </xf>
    <xf numFmtId="0" fontId="0" fillId="2" borderId="11" xfId="0" applyFill="1" applyBorder="1" applyAlignment="1">
      <alignment horizontal="left" indent="1"/>
    </xf>
    <xf numFmtId="3" fontId="0" fillId="2" borderId="12" xfId="0" applyNumberFormat="1" applyFill="1" applyBorder="1" applyAlignment="1">
      <alignment horizontal="center"/>
    </xf>
    <xf numFmtId="3" fontId="0" fillId="2" borderId="13" xfId="0" applyNumberFormat="1" applyFill="1" applyBorder="1" applyAlignment="1">
      <alignment horizontal="center"/>
    </xf>
    <xf numFmtId="10" fontId="0" fillId="2" borderId="14" xfId="1" applyNumberFormat="1" applyFont="1" applyFill="1" applyBorder="1" applyAlignment="1">
      <alignment horizontal="center"/>
    </xf>
    <xf numFmtId="9" fontId="0" fillId="2" borderId="14" xfId="1" applyFont="1" applyFill="1" applyBorder="1" applyAlignment="1">
      <alignment horizontal="center"/>
    </xf>
    <xf numFmtId="0" fontId="0" fillId="0" borderId="11" xfId="0" applyBorder="1" applyAlignment="1">
      <alignment horizontal="left" vertical="center" indent="3"/>
    </xf>
    <xf numFmtId="0" fontId="0" fillId="0" borderId="11" xfId="0" applyBorder="1" applyAlignment="1">
      <alignment horizontal="left" indent="3"/>
    </xf>
    <xf numFmtId="3" fontId="0" fillId="0" borderId="12" xfId="0" applyNumberFormat="1" applyBorder="1" applyAlignment="1">
      <alignment horizontal="center"/>
    </xf>
    <xf numFmtId="3" fontId="0" fillId="0" borderId="13" xfId="0" applyNumberFormat="1" applyBorder="1" applyAlignment="1">
      <alignment horizontal="center"/>
    </xf>
    <xf numFmtId="10" fontId="0" fillId="0" borderId="14" xfId="1" applyNumberFormat="1" applyFont="1" applyBorder="1" applyAlignment="1">
      <alignment horizontal="center"/>
    </xf>
    <xf numFmtId="9" fontId="0" fillId="0" borderId="14" xfId="1" applyFont="1" applyBorder="1" applyAlignment="1">
      <alignment horizontal="center"/>
    </xf>
    <xf numFmtId="0" fontId="0" fillId="0" borderId="11" xfId="0" applyBorder="1" applyAlignment="1">
      <alignment horizontal="left" vertical="center" indent="2"/>
    </xf>
    <xf numFmtId="0" fontId="0" fillId="2" borderId="11" xfId="0" applyFill="1" applyBorder="1" applyAlignment="1">
      <alignment horizontal="left" indent="2"/>
    </xf>
    <xf numFmtId="10" fontId="0" fillId="0" borderId="14" xfId="1" applyNumberFormat="1" applyFont="1" applyFill="1" applyBorder="1" applyAlignment="1">
      <alignment horizontal="center"/>
    </xf>
    <xf numFmtId="9" fontId="0" fillId="0" borderId="14" xfId="1" applyFont="1" applyFill="1" applyBorder="1" applyAlignment="1">
      <alignment horizontal="center"/>
    </xf>
    <xf numFmtId="0" fontId="0" fillId="0" borderId="5" xfId="0" applyBorder="1" applyAlignment="1">
      <alignment vertical="center"/>
    </xf>
    <xf numFmtId="0" fontId="2" fillId="0" borderId="5" xfId="0" applyFont="1" applyBorder="1" applyAlignment="1">
      <alignment horizontal="right"/>
    </xf>
    <xf numFmtId="3" fontId="2" fillId="0" borderId="15" xfId="0" applyNumberFormat="1" applyFont="1" applyBorder="1" applyAlignment="1">
      <alignment horizontal="center"/>
    </xf>
    <xf numFmtId="10" fontId="2" fillId="0" borderId="16" xfId="1" applyNumberFormat="1" applyFont="1" applyFill="1" applyBorder="1" applyAlignment="1">
      <alignment horizontal="center"/>
    </xf>
    <xf numFmtId="3" fontId="2" fillId="0" borderId="17" xfId="0" applyNumberFormat="1" applyFont="1" applyBorder="1" applyAlignment="1">
      <alignment horizontal="center"/>
    </xf>
    <xf numFmtId="9" fontId="2" fillId="0" borderId="18" xfId="1" applyFont="1" applyFill="1" applyBorder="1" applyAlignment="1">
      <alignment horizontal="center"/>
    </xf>
    <xf numFmtId="9" fontId="2" fillId="0" borderId="19" xfId="1" applyFont="1" applyFill="1" applyBorder="1" applyAlignment="1">
      <alignment horizontal="center"/>
    </xf>
    <xf numFmtId="9" fontId="0" fillId="0" borderId="0" xfId="1" applyFont="1" applyFill="1"/>
    <xf numFmtId="0" fontId="2" fillId="4" borderId="4" xfId="0" applyFont="1" applyFill="1" applyBorder="1"/>
    <xf numFmtId="3" fontId="0" fillId="3" borderId="8" xfId="0" applyNumberFormat="1" applyFill="1" applyBorder="1"/>
    <xf numFmtId="3" fontId="0" fillId="3" borderId="9" xfId="0" applyNumberFormat="1" applyFill="1" applyBorder="1"/>
    <xf numFmtId="10" fontId="0" fillId="3" borderId="10" xfId="0" applyNumberFormat="1" applyFill="1" applyBorder="1"/>
    <xf numFmtId="0" fontId="0" fillId="3" borderId="10" xfId="0" applyFill="1" applyBorder="1"/>
    <xf numFmtId="0" fontId="0" fillId="4" borderId="11" xfId="0" applyFill="1" applyBorder="1" applyAlignment="1">
      <alignment horizontal="left" indent="1"/>
    </xf>
    <xf numFmtId="3" fontId="0" fillId="4" borderId="12" xfId="0" applyNumberFormat="1" applyFill="1" applyBorder="1" applyAlignment="1">
      <alignment horizontal="center"/>
    </xf>
    <xf numFmtId="3" fontId="0" fillId="4" borderId="13" xfId="0" applyNumberFormat="1" applyFill="1" applyBorder="1" applyAlignment="1">
      <alignment horizontal="center"/>
    </xf>
    <xf numFmtId="10" fontId="0" fillId="4" borderId="14" xfId="1" applyNumberFormat="1" applyFont="1" applyFill="1" applyBorder="1" applyAlignment="1">
      <alignment horizontal="center"/>
    </xf>
    <xf numFmtId="9" fontId="0" fillId="4" borderId="14" xfId="1" applyFont="1" applyFill="1" applyBorder="1" applyAlignment="1">
      <alignment horizontal="center"/>
    </xf>
    <xf numFmtId="0" fontId="0" fillId="4" borderId="11" xfId="0" applyFill="1" applyBorder="1" applyAlignment="1">
      <alignment horizontal="left" indent="2"/>
    </xf>
    <xf numFmtId="0" fontId="0" fillId="3" borderId="5" xfId="0" applyFill="1" applyBorder="1" applyAlignment="1">
      <alignment vertical="center"/>
    </xf>
    <xf numFmtId="3" fontId="2" fillId="0" borderId="20" xfId="0" applyNumberFormat="1" applyFont="1" applyBorder="1" applyAlignment="1">
      <alignment horizontal="center"/>
    </xf>
    <xf numFmtId="10" fontId="2" fillId="0" borderId="16" xfId="1" applyNumberFormat="1" applyFont="1" applyBorder="1" applyAlignment="1">
      <alignment horizontal="center"/>
    </xf>
    <xf numFmtId="10" fontId="2" fillId="0" borderId="16" xfId="1" applyNumberFormat="1" applyFont="1" applyBorder="1"/>
    <xf numFmtId="9" fontId="2" fillId="0" borderId="16" xfId="1" applyFont="1" applyBorder="1" applyAlignment="1">
      <alignment horizontal="center"/>
    </xf>
    <xf numFmtId="0" fontId="2" fillId="5" borderId="21" xfId="0" applyFont="1" applyFill="1" applyBorder="1"/>
    <xf numFmtId="0" fontId="0" fillId="5" borderId="11" xfId="0" applyFill="1" applyBorder="1" applyAlignment="1">
      <alignment horizontal="left" indent="1"/>
    </xf>
    <xf numFmtId="3" fontId="0" fillId="5" borderId="12" xfId="0" applyNumberFormat="1" applyFill="1" applyBorder="1" applyAlignment="1">
      <alignment horizontal="center"/>
    </xf>
    <xf numFmtId="3" fontId="0" fillId="5" borderId="13" xfId="0" applyNumberFormat="1" applyFill="1" applyBorder="1" applyAlignment="1">
      <alignment horizontal="center"/>
    </xf>
    <xf numFmtId="10" fontId="0" fillId="5" borderId="14" xfId="1" applyNumberFormat="1" applyFont="1" applyFill="1" applyBorder="1" applyAlignment="1">
      <alignment horizontal="center"/>
    </xf>
    <xf numFmtId="9" fontId="0" fillId="5" borderId="14" xfId="1" applyFont="1" applyFill="1" applyBorder="1" applyAlignment="1">
      <alignment horizontal="center"/>
    </xf>
    <xf numFmtId="0" fontId="0" fillId="5" borderId="11" xfId="0" applyFill="1" applyBorder="1" applyAlignment="1">
      <alignment horizontal="left" indent="2"/>
    </xf>
    <xf numFmtId="0" fontId="2" fillId="6" borderId="4" xfId="0" applyFont="1" applyFill="1" applyBorder="1"/>
    <xf numFmtId="0" fontId="0" fillId="6" borderId="11" xfId="0" applyFill="1" applyBorder="1" applyAlignment="1">
      <alignment horizontal="left" indent="1"/>
    </xf>
    <xf numFmtId="3" fontId="0" fillId="6" borderId="12" xfId="0" applyNumberFormat="1" applyFill="1" applyBorder="1" applyAlignment="1">
      <alignment horizontal="center"/>
    </xf>
    <xf numFmtId="3" fontId="0" fillId="6" borderId="13" xfId="0" applyNumberFormat="1" applyFill="1" applyBorder="1" applyAlignment="1">
      <alignment horizontal="center"/>
    </xf>
    <xf numFmtId="10" fontId="0" fillId="6" borderId="14" xfId="1" applyNumberFormat="1" applyFont="1" applyFill="1" applyBorder="1" applyAlignment="1">
      <alignment horizontal="center"/>
    </xf>
    <xf numFmtId="9" fontId="0" fillId="6" borderId="14" xfId="1" applyFont="1" applyFill="1" applyBorder="1" applyAlignment="1">
      <alignment horizontal="center"/>
    </xf>
    <xf numFmtId="0" fontId="0" fillId="7" borderId="11" xfId="0" applyFill="1" applyBorder="1" applyAlignment="1">
      <alignment horizontal="left" indent="1"/>
    </xf>
    <xf numFmtId="0" fontId="5" fillId="0" borderId="11" xfId="0" applyFont="1" applyBorder="1" applyAlignment="1">
      <alignment horizontal="left" indent="3"/>
    </xf>
    <xf numFmtId="3" fontId="2" fillId="0" borderId="22" xfId="0" applyNumberFormat="1" applyFont="1" applyBorder="1" applyAlignment="1">
      <alignment horizontal="center"/>
    </xf>
    <xf numFmtId="3" fontId="2" fillId="0" borderId="23" xfId="0" applyNumberFormat="1" applyFont="1" applyBorder="1" applyAlignment="1">
      <alignment horizontal="center"/>
    </xf>
    <xf numFmtId="10" fontId="2" fillId="0" borderId="19" xfId="1" applyNumberFormat="1" applyFont="1" applyBorder="1" applyAlignment="1">
      <alignment horizontal="center"/>
    </xf>
    <xf numFmtId="9" fontId="2" fillId="0" borderId="19" xfId="1" applyFont="1" applyBorder="1" applyAlignment="1">
      <alignment horizontal="center"/>
    </xf>
    <xf numFmtId="3" fontId="0" fillId="0" borderId="0" xfId="0" applyNumberFormat="1"/>
    <xf numFmtId="0" fontId="6" fillId="0" borderId="6" xfId="0" applyFont="1" applyBorder="1" applyAlignment="1">
      <alignment horizontal="center" vertical="center"/>
    </xf>
    <xf numFmtId="3" fontId="2" fillId="0" borderId="24" xfId="0" applyNumberFormat="1" applyFont="1" applyBorder="1" applyAlignment="1">
      <alignment horizontal="center"/>
    </xf>
    <xf numFmtId="9" fontId="2" fillId="0" borderId="3" xfId="1" applyFont="1" applyBorder="1" applyAlignment="1">
      <alignment horizontal="center"/>
    </xf>
    <xf numFmtId="0" fontId="2" fillId="0" borderId="0" xfId="0" applyFont="1"/>
    <xf numFmtId="3" fontId="0" fillId="8" borderId="12" xfId="0" applyNumberFormat="1" applyFill="1" applyBorder="1" applyAlignment="1">
      <alignment horizontal="center"/>
    </xf>
    <xf numFmtId="3" fontId="0" fillId="8" borderId="13" xfId="0" applyNumberFormat="1" applyFill="1" applyBorder="1" applyAlignment="1">
      <alignment horizontal="center"/>
    </xf>
    <xf numFmtId="10" fontId="0" fillId="8" borderId="14" xfId="1" applyNumberFormat="1" applyFont="1" applyFill="1" applyBorder="1" applyAlignment="1">
      <alignment horizontal="center"/>
    </xf>
    <xf numFmtId="9" fontId="0" fillId="8" borderId="14" xfId="1" applyFont="1" applyFill="1" applyBorder="1" applyAlignment="1">
      <alignment horizontal="center"/>
    </xf>
    <xf numFmtId="0" fontId="3" fillId="0" borderId="0" xfId="0" applyFont="1"/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0</xdr:row>
      <xdr:rowOff>28575</xdr:rowOff>
    </xdr:from>
    <xdr:to>
      <xdr:col>3</xdr:col>
      <xdr:colOff>565439</xdr:colOff>
      <xdr:row>0</xdr:row>
      <xdr:rowOff>647700</xdr:rowOff>
    </xdr:to>
    <xdr:pic>
      <xdr:nvPicPr>
        <xdr:cNvPr id="2" name="Picture 21">
          <a:extLst>
            <a:ext uri="{FF2B5EF4-FFF2-40B4-BE49-F238E27FC236}">
              <a16:creationId xmlns:a16="http://schemas.microsoft.com/office/drawing/2014/main" id="{EEE2D9AD-1E79-4E3B-B8DB-CA7F54CE2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28575"/>
          <a:ext cx="1260764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7DBCA-8F23-47DA-8F78-56DF772851CD}">
  <sheetPr>
    <pageSetUpPr fitToPage="1"/>
  </sheetPr>
  <dimension ref="A1:S84"/>
  <sheetViews>
    <sheetView showGridLines="0" tabSelected="1" zoomScale="118" zoomScaleNormal="118" workbookViewId="0">
      <pane ySplit="4" topLeftCell="A34" activePane="bottomLeft" state="frozen"/>
      <selection pane="bottomLeft" activeCell="N83" sqref="N83"/>
      <selection activeCell="F43" sqref="F43"/>
    </sheetView>
  </sheetViews>
  <sheetFormatPr defaultRowHeight="15"/>
  <cols>
    <col min="1" max="1" width="0.5703125" style="79" customWidth="1"/>
    <col min="2" max="2" width="2.85546875" customWidth="1"/>
    <col min="3" max="3" width="10.5703125" bestFit="1" customWidth="1"/>
    <col min="4" max="4" width="36.42578125" bestFit="1" customWidth="1"/>
    <col min="5" max="5" width="9" bestFit="1" customWidth="1"/>
    <col min="6" max="6" width="10.28515625" bestFit="1" customWidth="1"/>
    <col min="7" max="7" width="10.7109375" customWidth="1"/>
    <col min="8" max="8" width="9" bestFit="1" customWidth="1"/>
    <col min="9" max="10" width="10.28515625" bestFit="1" customWidth="1"/>
    <col min="11" max="11" width="9" bestFit="1" customWidth="1"/>
    <col min="12" max="13" width="10.28515625" bestFit="1" customWidth="1"/>
    <col min="14" max="14" width="9.85546875" customWidth="1"/>
    <col min="15" max="15" width="10.42578125" customWidth="1"/>
  </cols>
  <sheetData>
    <row r="1" spans="1:15" ht="56.45" customHeight="1" thickBot="1">
      <c r="C1" s="80" t="s">
        <v>0</v>
      </c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2"/>
    </row>
    <row r="2" spans="1:15" ht="25.9" customHeight="1" thickBot="1">
      <c r="C2" s="1" t="s">
        <v>1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 t="s">
        <v>2</v>
      </c>
    </row>
    <row r="3" spans="1:15" ht="30.95" customHeight="1" thickBot="1">
      <c r="C3" s="83" t="s">
        <v>3</v>
      </c>
      <c r="D3" s="83" t="s">
        <v>4</v>
      </c>
      <c r="E3" s="85" t="s">
        <v>5</v>
      </c>
      <c r="F3" s="86"/>
      <c r="G3" s="87"/>
      <c r="H3" s="85" t="s">
        <v>6</v>
      </c>
      <c r="I3" s="86"/>
      <c r="J3" s="87"/>
      <c r="K3" s="85" t="s">
        <v>7</v>
      </c>
      <c r="L3" s="86"/>
      <c r="M3" s="87"/>
      <c r="N3" s="85" t="s">
        <v>8</v>
      </c>
      <c r="O3" s="87"/>
    </row>
    <row r="4" spans="1:15" ht="45.75" thickBot="1">
      <c r="C4" s="84"/>
      <c r="D4" s="84"/>
      <c r="E4" s="4" t="s">
        <v>9</v>
      </c>
      <c r="F4" s="4" t="s">
        <v>10</v>
      </c>
      <c r="G4" s="4" t="s">
        <v>11</v>
      </c>
      <c r="H4" s="4" t="s">
        <v>9</v>
      </c>
      <c r="I4" s="4" t="s">
        <v>10</v>
      </c>
      <c r="J4" s="4" t="s">
        <v>11</v>
      </c>
      <c r="K4" s="4" t="s">
        <v>9</v>
      </c>
      <c r="L4" s="4" t="s">
        <v>10</v>
      </c>
      <c r="M4" s="4" t="s">
        <v>11</v>
      </c>
      <c r="N4" s="4" t="s">
        <v>9</v>
      </c>
      <c r="O4" s="5" t="s">
        <v>10</v>
      </c>
    </row>
    <row r="5" spans="1:15">
      <c r="C5" s="6">
        <v>1</v>
      </c>
      <c r="D5" s="7" t="s">
        <v>12</v>
      </c>
      <c r="E5" s="8"/>
      <c r="F5" s="9"/>
      <c r="G5" s="10"/>
      <c r="H5" s="8"/>
      <c r="I5" s="9"/>
      <c r="J5" s="10"/>
      <c r="K5" s="8"/>
      <c r="L5" s="9"/>
      <c r="M5" s="10"/>
      <c r="N5" s="10"/>
      <c r="O5" s="10"/>
    </row>
    <row r="6" spans="1:15">
      <c r="C6" s="11" t="s">
        <v>13</v>
      </c>
      <c r="D6" s="12" t="s">
        <v>14</v>
      </c>
      <c r="E6" s="13"/>
      <c r="F6" s="14"/>
      <c r="G6" s="15" t="str">
        <f>IFERROR(F6/E6,"-")</f>
        <v>-</v>
      </c>
      <c r="H6" s="13"/>
      <c r="I6" s="14"/>
      <c r="J6" s="15"/>
      <c r="K6" s="13"/>
      <c r="L6" s="14"/>
      <c r="M6" s="15"/>
      <c r="N6" s="16"/>
      <c r="O6" s="16"/>
    </row>
    <row r="7" spans="1:15">
      <c r="A7" s="79" t="str">
        <f>D5&amp;D6&amp;"Sem Modalidade"&amp;D7</f>
        <v>EducaçãoEducação InfantilSem ModalidadeCreche</v>
      </c>
      <c r="C7" s="17" t="s">
        <v>15</v>
      </c>
      <c r="D7" s="18" t="s">
        <v>16</v>
      </c>
      <c r="E7" s="19">
        <v>216</v>
      </c>
      <c r="F7" s="20">
        <v>223</v>
      </c>
      <c r="G7" s="21">
        <f>IFERROR(F7/E7,"-")</f>
        <v>1.0324074074074074</v>
      </c>
      <c r="H7" s="19"/>
      <c r="I7" s="20"/>
      <c r="J7" s="21" t="str">
        <f>IFERROR(I7/H7,"-")</f>
        <v>-</v>
      </c>
      <c r="K7" s="19">
        <v>12.59333676168087</v>
      </c>
      <c r="L7" s="20">
        <v>25</v>
      </c>
      <c r="M7" s="21">
        <f>IFERROR(L7/K7,"-")</f>
        <v>1.9851768020744309</v>
      </c>
      <c r="N7" s="22">
        <f>IFERROR(K7/E7,"-")</f>
        <v>5.8302485007781804E-2</v>
      </c>
      <c r="O7" s="22">
        <f>IFERROR(L7/F7,"-")</f>
        <v>0.11210762331838565</v>
      </c>
    </row>
    <row r="8" spans="1:15">
      <c r="A8" s="79" t="str">
        <f>D5&amp;D6&amp;"Sem Modalidade"&amp;D8</f>
        <v>EducaçãoEducação InfantilSem ModalidadePré-Escola</v>
      </c>
      <c r="C8" s="17" t="s">
        <v>17</v>
      </c>
      <c r="D8" s="18" t="s">
        <v>18</v>
      </c>
      <c r="E8" s="19">
        <v>392</v>
      </c>
      <c r="F8" s="20">
        <v>390</v>
      </c>
      <c r="G8" s="21">
        <f>IFERROR(F8/E8,"-")</f>
        <v>0.99489795918367352</v>
      </c>
      <c r="H8" s="19"/>
      <c r="I8" s="20"/>
      <c r="J8" s="21" t="str">
        <f>IFERROR(I8/H8,"-")</f>
        <v>-</v>
      </c>
      <c r="K8" s="19">
        <v>163.65217731829571</v>
      </c>
      <c r="L8" s="20">
        <v>157</v>
      </c>
      <c r="M8" s="21">
        <f>IFERROR(L8/K8,"-")</f>
        <v>0.95935173349171188</v>
      </c>
      <c r="N8" s="22">
        <f>IFERROR(K8/E8,"-")</f>
        <v>0.41748004417932583</v>
      </c>
      <c r="O8" s="22">
        <f>IFERROR(L8/F8,"-")</f>
        <v>0.40256410256410258</v>
      </c>
    </row>
    <row r="9" spans="1:15">
      <c r="C9" s="11" t="s">
        <v>19</v>
      </c>
      <c r="D9" s="12" t="s">
        <v>20</v>
      </c>
      <c r="E9" s="13"/>
      <c r="F9" s="14"/>
      <c r="G9" s="15"/>
      <c r="H9" s="13"/>
      <c r="I9" s="14"/>
      <c r="J9" s="15"/>
      <c r="K9" s="13"/>
      <c r="L9" s="14"/>
      <c r="M9" s="15"/>
      <c r="N9" s="16"/>
      <c r="O9" s="16"/>
    </row>
    <row r="10" spans="1:15">
      <c r="A10" s="79" t="str">
        <f>D5&amp;D9&amp;"Sem Modalidade"&amp;D10</f>
        <v>EducaçãoEnsino FundamentalSem ModalidadeAnos iniciais</v>
      </c>
      <c r="C10" s="17" t="s">
        <v>21</v>
      </c>
      <c r="D10" s="18" t="s">
        <v>22</v>
      </c>
      <c r="E10" s="19">
        <v>683</v>
      </c>
      <c r="F10" s="20">
        <v>694</v>
      </c>
      <c r="G10" s="21">
        <f>IFERROR(F10/E10,"-")</f>
        <v>1.0161054172767203</v>
      </c>
      <c r="H10" s="19"/>
      <c r="I10" s="20"/>
      <c r="J10" s="21" t="str">
        <f>IFERROR(I10/H10,"-")</f>
        <v>-</v>
      </c>
      <c r="K10" s="19">
        <v>334.27532756369965</v>
      </c>
      <c r="L10" s="20">
        <v>327</v>
      </c>
      <c r="M10" s="21">
        <f>IFERROR(L10/K10,"-")</f>
        <v>0.97823552334321395</v>
      </c>
      <c r="N10" s="22">
        <f>IFERROR(K10/E10,"-")</f>
        <v>0.48942214870234207</v>
      </c>
      <c r="O10" s="22">
        <f>IFERROR(L10/F10,"-")</f>
        <v>0.47118155619596541</v>
      </c>
    </row>
    <row r="11" spans="1:15">
      <c r="C11" s="11" t="s">
        <v>23</v>
      </c>
      <c r="D11" s="12" t="s">
        <v>24</v>
      </c>
      <c r="E11" s="13"/>
      <c r="F11" s="14"/>
      <c r="G11" s="15"/>
      <c r="H11" s="13"/>
      <c r="I11" s="14"/>
      <c r="J11" s="15"/>
      <c r="K11" s="13"/>
      <c r="L11" s="14"/>
      <c r="M11" s="15"/>
      <c r="N11" s="16"/>
      <c r="O11" s="16"/>
    </row>
    <row r="12" spans="1:15">
      <c r="A12" s="79" t="str">
        <f>D5&amp;D11&amp;"Sem Modalidade"&amp;D12</f>
        <v>EducaçãoEducação de Jovens e AdultosSem ModalidadeAlfabetização</v>
      </c>
      <c r="C12" s="17" t="s">
        <v>25</v>
      </c>
      <c r="D12" s="18" t="s">
        <v>26</v>
      </c>
      <c r="E12" s="19">
        <v>164</v>
      </c>
      <c r="F12" s="20">
        <v>149</v>
      </c>
      <c r="G12" s="21">
        <f>IFERROR(F12/E12,"-")</f>
        <v>0.90853658536585369</v>
      </c>
      <c r="H12" s="19"/>
      <c r="I12" s="20"/>
      <c r="J12" s="21" t="str">
        <f>IFERROR(I12/H12,"-")</f>
        <v>-</v>
      </c>
      <c r="K12" s="19">
        <v>134.79110326749893</v>
      </c>
      <c r="L12" s="20">
        <v>123</v>
      </c>
      <c r="M12" s="21">
        <f>IFERROR(L12/K12,"-")</f>
        <v>0.91252313408178765</v>
      </c>
      <c r="N12" s="22">
        <f>IFERROR(K12/E12,"-")</f>
        <v>0.82189697114328608</v>
      </c>
      <c r="O12" s="22">
        <f>IFERROR(L12/F12,"-")</f>
        <v>0.82550335570469802</v>
      </c>
    </row>
    <row r="13" spans="1:15">
      <c r="C13" s="11" t="s">
        <v>27</v>
      </c>
      <c r="D13" s="12" t="s">
        <v>28</v>
      </c>
      <c r="E13" s="13"/>
      <c r="F13" s="14"/>
      <c r="G13" s="15"/>
      <c r="H13" s="13"/>
      <c r="I13" s="14"/>
      <c r="J13" s="15"/>
      <c r="K13" s="13"/>
      <c r="L13" s="14"/>
      <c r="M13" s="15"/>
      <c r="N13" s="16"/>
      <c r="O13" s="16"/>
    </row>
    <row r="14" spans="1:15">
      <c r="C14" s="23" t="s">
        <v>29</v>
      </c>
      <c r="D14" s="24" t="s">
        <v>30</v>
      </c>
      <c r="E14" s="13"/>
      <c r="F14" s="14"/>
      <c r="G14" s="15"/>
      <c r="H14" s="13"/>
      <c r="I14" s="14"/>
      <c r="J14" s="15"/>
      <c r="K14" s="13"/>
      <c r="L14" s="14"/>
      <c r="M14" s="15"/>
      <c r="N14" s="16"/>
      <c r="O14" s="16"/>
    </row>
    <row r="15" spans="1:15">
      <c r="A15" s="79" t="str">
        <f>D5&amp;D13&amp;"Acompanhamento Pedagógico"&amp;D15</f>
        <v>EducaçãoEducação ComplementarAcompanhamento PedagógicoCurso</v>
      </c>
      <c r="C15" s="17" t="s">
        <v>31</v>
      </c>
      <c r="D15" s="18" t="s">
        <v>32</v>
      </c>
      <c r="E15" s="19">
        <v>2619</v>
      </c>
      <c r="F15" s="20">
        <v>2399</v>
      </c>
      <c r="G15" s="21">
        <f>IFERROR(F15/E15,"-")</f>
        <v>0.91599847269950363</v>
      </c>
      <c r="H15" s="19"/>
      <c r="I15" s="20"/>
      <c r="J15" s="21" t="str">
        <f>IFERROR(I15/H15,"-")</f>
        <v>-</v>
      </c>
      <c r="K15" s="19">
        <v>2209.2860464461914</v>
      </c>
      <c r="L15" s="20">
        <v>1868</v>
      </c>
      <c r="M15" s="21">
        <f>IFERROR(L15/K15,"-")</f>
        <v>0.84552201966097751</v>
      </c>
      <c r="N15" s="22">
        <f>IFERROR(K15/E15,"-")</f>
        <v>0.84356091884161566</v>
      </c>
      <c r="O15" s="22">
        <f>IFERROR(L15/F15,"-")</f>
        <v>0.77865777407253023</v>
      </c>
    </row>
    <row r="16" spans="1:15">
      <c r="C16" s="23" t="s">
        <v>33</v>
      </c>
      <c r="D16" s="24" t="s">
        <v>34</v>
      </c>
      <c r="E16" s="13"/>
      <c r="F16" s="14"/>
      <c r="G16" s="15"/>
      <c r="H16" s="13"/>
      <c r="I16" s="14"/>
      <c r="J16" s="15"/>
      <c r="K16" s="13"/>
      <c r="L16" s="14"/>
      <c r="M16" s="15"/>
      <c r="N16" s="16"/>
      <c r="O16" s="16"/>
    </row>
    <row r="17" spans="1:19">
      <c r="A17" s="79" t="str">
        <f>D5&amp;D13&amp;"Complementação Curricular"&amp;D17</f>
        <v>EducaçãoEducação ComplementarComplementação CurricularCurso</v>
      </c>
      <c r="C17" s="17" t="s">
        <v>35</v>
      </c>
      <c r="D17" s="18" t="s">
        <v>32</v>
      </c>
      <c r="E17" s="19">
        <v>252</v>
      </c>
      <c r="F17" s="20">
        <v>239</v>
      </c>
      <c r="G17" s="25">
        <f>IFERROR(F17/E17,"-")</f>
        <v>0.94841269841269837</v>
      </c>
      <c r="H17" s="19"/>
      <c r="I17" s="20"/>
      <c r="J17" s="25" t="str">
        <f>IFERROR(I17/H17,"-")</f>
        <v>-</v>
      </c>
      <c r="K17" s="19">
        <v>251.41395348837204</v>
      </c>
      <c r="L17" s="20">
        <v>167</v>
      </c>
      <c r="M17" s="25">
        <f>IFERROR(L17/K17,"-")</f>
        <v>0.66424316424316432</v>
      </c>
      <c r="N17" s="26">
        <f>IFERROR(K17/E17,"-")</f>
        <v>0.997674418604651</v>
      </c>
      <c r="O17" s="26">
        <f>IFERROR(L17/F17,"-")</f>
        <v>0.69874476987447698</v>
      </c>
    </row>
    <row r="18" spans="1:19">
      <c r="C18" s="23" t="s">
        <v>36</v>
      </c>
      <c r="D18" s="24" t="s">
        <v>37</v>
      </c>
      <c r="E18" s="13"/>
      <c r="F18" s="14"/>
      <c r="G18" s="15"/>
      <c r="H18" s="13"/>
      <c r="I18" s="14"/>
      <c r="J18" s="15"/>
      <c r="K18" s="13"/>
      <c r="L18" s="14"/>
      <c r="M18" s="15"/>
      <c r="N18" s="16"/>
      <c r="O18" s="16"/>
    </row>
    <row r="19" spans="1:19">
      <c r="A19" s="79" t="str">
        <f>D5&amp;D13&amp;"Aperfeiçoamento Especializado"&amp;D19</f>
        <v>EducaçãoEducação ComplementarAperfeiçoamento EspecializadoCongresso</v>
      </c>
      <c r="C19" s="17" t="s">
        <v>38</v>
      </c>
      <c r="D19" s="18" t="s">
        <v>39</v>
      </c>
      <c r="E19" s="19">
        <v>1131</v>
      </c>
      <c r="F19" s="20">
        <v>2156</v>
      </c>
      <c r="G19" s="25">
        <f>IFERROR(F19/E19,"-")</f>
        <v>1.9062776304155615</v>
      </c>
      <c r="H19" s="19"/>
      <c r="I19" s="20"/>
      <c r="J19" s="25" t="str">
        <f t="shared" ref="J19:J22" si="0">IFERROR(I19/H19,"-")</f>
        <v>-</v>
      </c>
      <c r="K19" s="19">
        <v>0</v>
      </c>
      <c r="L19" s="20">
        <v>0</v>
      </c>
      <c r="M19" s="25" t="str">
        <f t="shared" ref="M19:M22" si="1">IFERROR(L19/K19,"-")</f>
        <v>-</v>
      </c>
      <c r="N19" s="26">
        <f t="shared" ref="N19:O22" si="2">IFERROR(K19/E19,"-")</f>
        <v>0</v>
      </c>
      <c r="O19" s="26">
        <f t="shared" si="2"/>
        <v>0</v>
      </c>
    </row>
    <row r="20" spans="1:19">
      <c r="A20" s="79" t="str">
        <f>D5&amp;D13&amp;"Aperfeiçoamento Especializado"&amp;D20</f>
        <v>EducaçãoEducação ComplementarAperfeiçoamento EspecializadoCurso</v>
      </c>
      <c r="C20" s="17" t="s">
        <v>40</v>
      </c>
      <c r="D20" s="18" t="s">
        <v>32</v>
      </c>
      <c r="E20" s="19">
        <v>20</v>
      </c>
      <c r="F20" s="20">
        <v>26</v>
      </c>
      <c r="G20" s="25">
        <f>IFERROR(F20/E20,"-")</f>
        <v>1.3</v>
      </c>
      <c r="H20" s="19"/>
      <c r="I20" s="20"/>
      <c r="J20" s="25" t="str">
        <f t="shared" si="0"/>
        <v>-</v>
      </c>
      <c r="K20" s="19">
        <v>0</v>
      </c>
      <c r="L20" s="20">
        <v>0</v>
      </c>
      <c r="M20" s="25" t="str">
        <f t="shared" si="1"/>
        <v>-</v>
      </c>
      <c r="N20" s="26">
        <f t="shared" si="2"/>
        <v>0</v>
      </c>
      <c r="O20" s="26">
        <f t="shared" si="2"/>
        <v>0</v>
      </c>
    </row>
    <row r="21" spans="1:19">
      <c r="A21" s="79" t="str">
        <f>D5&amp;D13&amp;"Aperfeiçoamento Especializado"&amp;D21</f>
        <v>EducaçãoEducação ComplementarAperfeiçoamento EspecializadoOficina</v>
      </c>
      <c r="C21" s="17" t="s">
        <v>41</v>
      </c>
      <c r="D21" s="18" t="s">
        <v>42</v>
      </c>
      <c r="E21" s="19">
        <v>100</v>
      </c>
      <c r="F21" s="20">
        <v>46</v>
      </c>
      <c r="G21" s="25">
        <f>IFERROR(F21/E21,"-")</f>
        <v>0.46</v>
      </c>
      <c r="H21" s="19"/>
      <c r="I21" s="20"/>
      <c r="J21" s="25" t="str">
        <f t="shared" si="0"/>
        <v>-</v>
      </c>
      <c r="K21" s="19">
        <v>0</v>
      </c>
      <c r="L21" s="20">
        <v>0</v>
      </c>
      <c r="M21" s="25" t="str">
        <f t="shared" si="1"/>
        <v>-</v>
      </c>
      <c r="N21" s="26">
        <f t="shared" si="2"/>
        <v>0</v>
      </c>
      <c r="O21" s="26">
        <f t="shared" si="2"/>
        <v>0</v>
      </c>
    </row>
    <row r="22" spans="1:19">
      <c r="A22" s="79" t="str">
        <f>D5&amp;D13&amp;"Aperfeiçoamento Especializado"&amp;D22</f>
        <v>EducaçãoEducação ComplementarAperfeiçoamento EspecializadoPalestra</v>
      </c>
      <c r="C22" s="17" t="s">
        <v>43</v>
      </c>
      <c r="D22" s="18" t="s">
        <v>44</v>
      </c>
      <c r="E22" s="19">
        <v>2700</v>
      </c>
      <c r="F22" s="20">
        <v>904</v>
      </c>
      <c r="G22" s="25">
        <f>IFERROR(F22/E22,"-")</f>
        <v>0.33481481481481479</v>
      </c>
      <c r="H22" s="19"/>
      <c r="I22" s="20"/>
      <c r="J22" s="25" t="str">
        <f t="shared" si="0"/>
        <v>-</v>
      </c>
      <c r="K22" s="19">
        <v>0</v>
      </c>
      <c r="L22" s="20">
        <v>0</v>
      </c>
      <c r="M22" s="25" t="str">
        <f t="shared" si="1"/>
        <v>-</v>
      </c>
      <c r="N22" s="26">
        <f t="shared" si="2"/>
        <v>0</v>
      </c>
      <c r="O22" s="26">
        <f t="shared" si="2"/>
        <v>0</v>
      </c>
    </row>
    <row r="23" spans="1:19">
      <c r="C23" s="11" t="s">
        <v>45</v>
      </c>
      <c r="D23" s="12" t="s">
        <v>46</v>
      </c>
      <c r="E23" s="13"/>
      <c r="F23" s="14"/>
      <c r="G23" s="15"/>
      <c r="H23" s="13"/>
      <c r="I23" s="14"/>
      <c r="J23" s="15"/>
      <c r="K23" s="13"/>
      <c r="L23" s="14"/>
      <c r="M23" s="15"/>
      <c r="N23" s="16"/>
      <c r="O23" s="16"/>
    </row>
    <row r="24" spans="1:19">
      <c r="C24" s="23" t="s">
        <v>47</v>
      </c>
      <c r="D24" s="24" t="s">
        <v>48</v>
      </c>
      <c r="E24" s="13"/>
      <c r="F24" s="14"/>
      <c r="G24" s="15"/>
      <c r="H24" s="13"/>
      <c r="I24" s="14"/>
      <c r="J24" s="15"/>
      <c r="K24" s="13"/>
      <c r="L24" s="14"/>
      <c r="M24" s="15"/>
      <c r="N24" s="16"/>
      <c r="O24" s="16"/>
    </row>
    <row r="25" spans="1:19">
      <c r="A25" s="79" t="str">
        <f>D5&amp;D23&amp;"Ciências"&amp;D25</f>
        <v>EducaçãoEducação em Ciências e HumanidadesCiênciasOficina</v>
      </c>
      <c r="C25" s="17" t="s">
        <v>49</v>
      </c>
      <c r="D25" s="18" t="s">
        <v>42</v>
      </c>
      <c r="E25" s="19">
        <v>1760</v>
      </c>
      <c r="F25" s="20">
        <v>0</v>
      </c>
      <c r="G25" s="25">
        <f>IFERROR(F25/E25,"-")</f>
        <v>0</v>
      </c>
      <c r="H25" s="19"/>
      <c r="I25" s="20"/>
      <c r="J25" s="25" t="str">
        <f t="shared" ref="J25:J26" si="3">IFERROR(I25/H25,"-")</f>
        <v>-</v>
      </c>
      <c r="K25" s="19">
        <v>0</v>
      </c>
      <c r="L25" s="20">
        <v>0</v>
      </c>
      <c r="M25" s="25" t="str">
        <f t="shared" ref="M25:M26" si="4">IFERROR(L25/K25,"-")</f>
        <v>-</v>
      </c>
      <c r="N25" s="26">
        <f t="shared" ref="N25:O26" si="5">IFERROR(K25/E25,"-")</f>
        <v>0</v>
      </c>
      <c r="O25" s="26" t="str">
        <f t="shared" si="5"/>
        <v>-</v>
      </c>
    </row>
    <row r="26" spans="1:19">
      <c r="A26" s="79" t="str">
        <f>D5&amp;D23&amp;"Ciências"&amp;D26</f>
        <v>EducaçãoEducação em Ciências e HumanidadesCiênciasPalestra</v>
      </c>
      <c r="C26" s="17" t="s">
        <v>50</v>
      </c>
      <c r="D26" s="18" t="s">
        <v>44</v>
      </c>
      <c r="E26" s="19">
        <v>1760</v>
      </c>
      <c r="F26" s="20">
        <v>0</v>
      </c>
      <c r="G26" s="25">
        <f>IFERROR(F26/E26,"-")</f>
        <v>0</v>
      </c>
      <c r="H26" s="19"/>
      <c r="I26" s="20"/>
      <c r="J26" s="25" t="str">
        <f t="shared" si="3"/>
        <v>-</v>
      </c>
      <c r="K26" s="19">
        <v>0</v>
      </c>
      <c r="L26" s="20">
        <v>0</v>
      </c>
      <c r="M26" s="25" t="str">
        <f t="shared" si="4"/>
        <v>-</v>
      </c>
      <c r="N26" s="26">
        <f t="shared" si="5"/>
        <v>0</v>
      </c>
      <c r="O26" s="26" t="str">
        <f t="shared" si="5"/>
        <v>-</v>
      </c>
    </row>
    <row r="27" spans="1:19" ht="15.75" thickBot="1">
      <c r="C27" s="27"/>
      <c r="D27" s="28" t="s">
        <v>51</v>
      </c>
      <c r="E27" s="29">
        <f>SUM(E6:E26)</f>
        <v>11797</v>
      </c>
      <c r="F27" s="29">
        <f>SUM(F6:F26)</f>
        <v>7226</v>
      </c>
      <c r="G27" s="30">
        <f>IFERROR(F27/E27,"-")</f>
        <v>0.61252860896838179</v>
      </c>
      <c r="H27" s="31">
        <f>SUM(H6:H20)</f>
        <v>0</v>
      </c>
      <c r="I27" s="29">
        <f>SUM(I6:I20)</f>
        <v>0</v>
      </c>
      <c r="J27" s="30" t="str">
        <f>IFERROR(I27/H27,"-")</f>
        <v>-</v>
      </c>
      <c r="K27" s="31">
        <f>SUM(K6:K26)</f>
        <v>3106.0119448457385</v>
      </c>
      <c r="L27" s="29">
        <f>SUM(L6:L26)</f>
        <v>2667</v>
      </c>
      <c r="M27" s="30">
        <f>IFERROR(L27/K27,"-")</f>
        <v>0.85865735462664416</v>
      </c>
      <c r="N27" s="32">
        <f>IFERROR(K27/E27,"-")</f>
        <v>0.26328828895869616</v>
      </c>
      <c r="O27" s="33">
        <f>IFERROR(L27/F27,"-")</f>
        <v>0.36908386382507613</v>
      </c>
      <c r="S27" s="34"/>
    </row>
    <row r="28" spans="1:19">
      <c r="C28" s="6">
        <v>3</v>
      </c>
      <c r="D28" s="35" t="s">
        <v>52</v>
      </c>
      <c r="E28" s="36"/>
      <c r="F28" s="37"/>
      <c r="G28" s="38"/>
      <c r="H28" s="36"/>
      <c r="I28" s="37"/>
      <c r="J28" s="38"/>
      <c r="K28" s="36"/>
      <c r="L28" s="37"/>
      <c r="M28" s="38"/>
      <c r="N28" s="39"/>
      <c r="O28" s="10"/>
    </row>
    <row r="29" spans="1:19">
      <c r="C29" s="11" t="s">
        <v>53</v>
      </c>
      <c r="D29" s="40" t="s">
        <v>54</v>
      </c>
      <c r="E29" s="41"/>
      <c r="F29" s="42"/>
      <c r="G29" s="43"/>
      <c r="H29" s="41"/>
      <c r="I29" s="42"/>
      <c r="J29" s="43"/>
      <c r="K29" s="41"/>
      <c r="L29" s="42"/>
      <c r="M29" s="43"/>
      <c r="N29" s="44"/>
      <c r="O29" s="44"/>
    </row>
    <row r="30" spans="1:19">
      <c r="C30" s="11" t="s">
        <v>55</v>
      </c>
      <c r="D30" s="45" t="s">
        <v>56</v>
      </c>
      <c r="E30" s="41"/>
      <c r="F30" s="42"/>
      <c r="G30" s="43"/>
      <c r="H30" s="41"/>
      <c r="I30" s="42"/>
      <c r="J30" s="43"/>
      <c r="K30" s="41"/>
      <c r="L30" s="42"/>
      <c r="M30" s="43"/>
      <c r="N30" s="44"/>
      <c r="O30" s="44"/>
    </row>
    <row r="31" spans="1:19">
      <c r="A31" s="79" t="str">
        <f>D28&amp;D29&amp;"Circo"&amp;D31</f>
        <v>CulturaArtes CênicasCircoOficina</v>
      </c>
      <c r="C31" s="11" t="s">
        <v>57</v>
      </c>
      <c r="D31" s="18" t="s">
        <v>42</v>
      </c>
      <c r="E31" s="19">
        <v>76</v>
      </c>
      <c r="F31" s="20">
        <v>160</v>
      </c>
      <c r="G31" s="21">
        <f>IFERROR(F31/E31,"-")</f>
        <v>2.1052631578947367</v>
      </c>
      <c r="H31" s="19"/>
      <c r="I31" s="20"/>
      <c r="J31" s="21" t="str">
        <f>IFERROR(I31/H31,"-")</f>
        <v>-</v>
      </c>
      <c r="K31" s="19">
        <v>25</v>
      </c>
      <c r="L31" s="20">
        <v>0</v>
      </c>
      <c r="M31" s="21">
        <f>IFERROR(L31/K31,"-")</f>
        <v>0</v>
      </c>
      <c r="N31" s="22">
        <f>IFERROR(K31/E31,"-")</f>
        <v>0.32894736842105265</v>
      </c>
      <c r="O31" s="22">
        <f>IFERROR(L31/F31,"-")</f>
        <v>0</v>
      </c>
    </row>
    <row r="32" spans="1:19">
      <c r="C32" s="23" t="s">
        <v>58</v>
      </c>
      <c r="D32" s="45" t="s">
        <v>59</v>
      </c>
      <c r="E32" s="41"/>
      <c r="F32" s="42"/>
      <c r="G32" s="43"/>
      <c r="H32" s="41"/>
      <c r="I32" s="42"/>
      <c r="J32" s="43"/>
      <c r="K32" s="41"/>
      <c r="L32" s="42"/>
      <c r="M32" s="43"/>
      <c r="N32" s="44"/>
      <c r="O32" s="44"/>
    </row>
    <row r="33" spans="1:15">
      <c r="A33" s="79" t="str">
        <f>D28&amp;D29&amp;"Dança"&amp;D33</f>
        <v>CulturaArtes CênicasDançaCurso</v>
      </c>
      <c r="C33" s="17" t="s">
        <v>60</v>
      </c>
      <c r="D33" s="18" t="s">
        <v>32</v>
      </c>
      <c r="E33" s="19">
        <v>1545</v>
      </c>
      <c r="F33" s="20">
        <v>1744</v>
      </c>
      <c r="G33" s="21">
        <f>IFERROR(F33/E33,"-")</f>
        <v>1.1288025889967637</v>
      </c>
      <c r="H33" s="19"/>
      <c r="I33" s="20"/>
      <c r="J33" s="21" t="str">
        <f t="shared" ref="J33:J34" si="6">IFERROR(I33/H33,"-")</f>
        <v>-</v>
      </c>
      <c r="K33" s="19">
        <v>405.31969907411064</v>
      </c>
      <c r="L33" s="20">
        <v>343</v>
      </c>
      <c r="M33" s="21">
        <f t="shared" ref="M33:M34" si="7">IFERROR(L33/K33,"-")</f>
        <v>0.84624557055462579</v>
      </c>
      <c r="N33" s="22">
        <f>IFERROR(K33/E33,"-")</f>
        <v>0.26234284729715901</v>
      </c>
      <c r="O33" s="22">
        <f>IFERROR(L33/F33,"-")</f>
        <v>0.19667431192660551</v>
      </c>
    </row>
    <row r="34" spans="1:15">
      <c r="A34" s="79" t="str">
        <f>D28&amp;D29&amp;"Dança"&amp;D34</f>
        <v>CulturaArtes CênicasDançaOficina</v>
      </c>
      <c r="C34" s="17" t="s">
        <v>61</v>
      </c>
      <c r="D34" s="18" t="s">
        <v>42</v>
      </c>
      <c r="E34" s="19">
        <v>850</v>
      </c>
      <c r="F34" s="20">
        <v>2697</v>
      </c>
      <c r="G34" s="21">
        <f>IFERROR(F34/E34,"-")</f>
        <v>3.1729411764705882</v>
      </c>
      <c r="H34" s="19"/>
      <c r="I34" s="20"/>
      <c r="J34" s="21" t="str">
        <f t="shared" si="6"/>
        <v>-</v>
      </c>
      <c r="K34" s="19">
        <v>243.04195804195794</v>
      </c>
      <c r="L34" s="20">
        <v>134</v>
      </c>
      <c r="M34" s="21">
        <f t="shared" si="7"/>
        <v>0.55134513019709419</v>
      </c>
      <c r="N34" s="22">
        <f>IFERROR(K34/E34,"-")</f>
        <v>0.28593171534347994</v>
      </c>
      <c r="O34" s="22">
        <f>IFERROR(L34/F34,"-")</f>
        <v>4.9684835001853909E-2</v>
      </c>
    </row>
    <row r="35" spans="1:15">
      <c r="C35" s="23" t="s">
        <v>62</v>
      </c>
      <c r="D35" s="45" t="s">
        <v>63</v>
      </c>
      <c r="E35" s="41"/>
      <c r="F35" s="42"/>
      <c r="G35" s="43"/>
      <c r="H35" s="41"/>
      <c r="I35" s="42"/>
      <c r="J35" s="43"/>
      <c r="K35" s="41"/>
      <c r="L35" s="42"/>
      <c r="M35" s="43"/>
      <c r="N35" s="44"/>
      <c r="O35" s="44"/>
    </row>
    <row r="36" spans="1:15">
      <c r="A36" s="79" t="str">
        <f>D28&amp;D29&amp;"Teatro"&amp;D36</f>
        <v>CulturaArtes CênicasTeatroCurso</v>
      </c>
      <c r="C36" s="17" t="s">
        <v>64</v>
      </c>
      <c r="D36" s="18" t="s">
        <v>32</v>
      </c>
      <c r="E36" s="19">
        <v>185</v>
      </c>
      <c r="F36" s="20">
        <v>224</v>
      </c>
      <c r="G36" s="21">
        <f>IFERROR(F36/E36,"-")</f>
        <v>1.2108108108108109</v>
      </c>
      <c r="H36" s="19"/>
      <c r="I36" s="20"/>
      <c r="J36" s="21" t="str">
        <f>IFERROR(I36/H36,"-")</f>
        <v>-</v>
      </c>
      <c r="K36" s="19">
        <v>72.314401622718066</v>
      </c>
      <c r="L36" s="20">
        <v>59</v>
      </c>
      <c r="M36" s="21">
        <f t="shared" ref="M36:M37" si="8">IFERROR(L36/K36,"-")</f>
        <v>0.81588174244761702</v>
      </c>
      <c r="N36" s="22">
        <f t="shared" ref="N36:O37" si="9">IFERROR(K36/E36,"-")</f>
        <v>0.39088865742009765</v>
      </c>
      <c r="O36" s="22">
        <f t="shared" si="9"/>
        <v>0.26339285714285715</v>
      </c>
    </row>
    <row r="37" spans="1:15">
      <c r="A37" s="79" t="str">
        <f>D28&amp;D29&amp;"Teatro"&amp;D37</f>
        <v>CulturaArtes CênicasTeatroOficina</v>
      </c>
      <c r="C37" s="17" t="s">
        <v>65</v>
      </c>
      <c r="D37" s="18" t="s">
        <v>42</v>
      </c>
      <c r="E37" s="19">
        <v>312</v>
      </c>
      <c r="F37" s="20">
        <v>271</v>
      </c>
      <c r="G37" s="21">
        <f>IFERROR(F37/E37,"-")</f>
        <v>0.86858974358974361</v>
      </c>
      <c r="H37" s="19"/>
      <c r="I37" s="20"/>
      <c r="J37" s="21" t="str">
        <f t="shared" ref="J37" si="10">IFERROR(I37/H37,"-")</f>
        <v>-</v>
      </c>
      <c r="K37" s="19">
        <v>38</v>
      </c>
      <c r="L37" s="20">
        <v>14</v>
      </c>
      <c r="M37" s="21">
        <f t="shared" si="8"/>
        <v>0.36842105263157893</v>
      </c>
      <c r="N37" s="22">
        <f t="shared" si="9"/>
        <v>0.12179487179487179</v>
      </c>
      <c r="O37" s="22">
        <f t="shared" si="9"/>
        <v>5.1660516605166053E-2</v>
      </c>
    </row>
    <row r="38" spans="1:15">
      <c r="C38" s="11" t="s">
        <v>66</v>
      </c>
      <c r="D38" s="40" t="s">
        <v>67</v>
      </c>
      <c r="E38" s="41"/>
      <c r="F38" s="42"/>
      <c r="G38" s="43"/>
      <c r="H38" s="41"/>
      <c r="I38" s="42"/>
      <c r="J38" s="43"/>
      <c r="K38" s="41"/>
      <c r="L38" s="42"/>
      <c r="M38" s="43"/>
      <c r="N38" s="44"/>
      <c r="O38" s="44"/>
    </row>
    <row r="39" spans="1:15">
      <c r="A39" s="79" t="str">
        <f>D28&amp;D38&amp;"Sem Modalidade"&amp;D39</f>
        <v>CulturaArtes VisuaisSem ModalidadeCurso</v>
      </c>
      <c r="C39" s="17" t="s">
        <v>68</v>
      </c>
      <c r="D39" s="18" t="s">
        <v>32</v>
      </c>
      <c r="E39" s="19">
        <v>287</v>
      </c>
      <c r="F39" s="20">
        <v>268</v>
      </c>
      <c r="G39" s="21">
        <f>IFERROR(F39/E39,"-")</f>
        <v>0.93379790940766549</v>
      </c>
      <c r="H39" s="19"/>
      <c r="I39" s="20"/>
      <c r="J39" s="21" t="str">
        <f>IFERROR(I39/H39,"-")</f>
        <v>-</v>
      </c>
      <c r="K39" s="19">
        <v>9.9350649350649416</v>
      </c>
      <c r="L39" s="20">
        <v>26</v>
      </c>
      <c r="M39" s="21">
        <f>IFERROR(L39/K39,"-")</f>
        <v>2.6169934640522858</v>
      </c>
      <c r="N39" s="22">
        <f>IFERROR(K39/E39,"-")</f>
        <v>3.4616950993257636E-2</v>
      </c>
      <c r="O39" s="22">
        <f>IFERROR(L39/F39,"-")</f>
        <v>9.7014925373134331E-2</v>
      </c>
    </row>
    <row r="40" spans="1:15">
      <c r="A40" s="79" t="str">
        <f>D28&amp;D38&amp;"Sem Modalidade"&amp;D40</f>
        <v>CulturaArtes VisuaisSem ModalidadeOficina</v>
      </c>
      <c r="C40" s="17" t="s">
        <v>69</v>
      </c>
      <c r="D40" s="18" t="s">
        <v>42</v>
      </c>
      <c r="E40" s="19">
        <v>525</v>
      </c>
      <c r="F40" s="20">
        <v>645</v>
      </c>
      <c r="G40" s="21">
        <f>IFERROR(F40/E40,"-")</f>
        <v>1.2285714285714286</v>
      </c>
      <c r="H40" s="19"/>
      <c r="I40" s="20"/>
      <c r="J40" s="21" t="str">
        <f>IFERROR(I40/H40,"-")</f>
        <v>-</v>
      </c>
      <c r="K40" s="75">
        <v>0</v>
      </c>
      <c r="L40" s="76">
        <v>0</v>
      </c>
      <c r="M40" s="77" t="str">
        <f>IFERROR(L40/K40,"-")</f>
        <v>-</v>
      </c>
      <c r="N40" s="78">
        <f>IFERROR(K40/E40,"-")</f>
        <v>0</v>
      </c>
      <c r="O40" s="78">
        <f>IFERROR(L40/F40,"-")</f>
        <v>0</v>
      </c>
    </row>
    <row r="41" spans="1:15">
      <c r="C41" s="11" t="s">
        <v>70</v>
      </c>
      <c r="D41" s="40" t="s">
        <v>71</v>
      </c>
      <c r="E41" s="41"/>
      <c r="F41" s="42"/>
      <c r="G41" s="43"/>
      <c r="H41" s="41"/>
      <c r="I41" s="42"/>
      <c r="J41" s="43"/>
      <c r="K41" s="41"/>
      <c r="L41" s="42"/>
      <c r="M41" s="43"/>
      <c r="N41" s="44"/>
      <c r="O41" s="44"/>
    </row>
    <row r="42" spans="1:15">
      <c r="A42" s="79" t="str">
        <f>D28&amp;D41&amp;"Sem Modalidade"&amp;D42</f>
        <v>CulturaMúsicaSem ModalidadeCurso</v>
      </c>
      <c r="C42" s="17" t="s">
        <v>72</v>
      </c>
      <c r="D42" s="18" t="s">
        <v>32</v>
      </c>
      <c r="E42" s="19">
        <v>1223</v>
      </c>
      <c r="F42" s="20">
        <v>1528</v>
      </c>
      <c r="G42" s="21">
        <f>IFERROR(F42/E42,"-")</f>
        <v>1.2493867538838921</v>
      </c>
      <c r="H42" s="19"/>
      <c r="I42" s="20"/>
      <c r="J42" s="21" t="str">
        <f>IFERROR(I42/H42,"-")</f>
        <v>-</v>
      </c>
      <c r="K42" s="19">
        <v>552.22773885508707</v>
      </c>
      <c r="L42" s="20">
        <v>599</v>
      </c>
      <c r="M42" s="21">
        <f t="shared" ref="M42:M43" si="11">IFERROR(L42/K42,"-")</f>
        <v>1.0846974135016907</v>
      </c>
      <c r="N42" s="22">
        <f>IFERROR(K42/E42,"-")</f>
        <v>0.45153535474659612</v>
      </c>
      <c r="O42" s="22">
        <f>IFERROR(L42/F42,"-")</f>
        <v>0.39201570680628273</v>
      </c>
    </row>
    <row r="43" spans="1:15">
      <c r="A43" s="79" t="str">
        <f>D28&amp;D41&amp;"Sem Modalidade"&amp;D43</f>
        <v>CulturaMúsicaSem ModalidadeOficina</v>
      </c>
      <c r="C43" s="17" t="s">
        <v>73</v>
      </c>
      <c r="D43" s="18" t="s">
        <v>42</v>
      </c>
      <c r="E43" s="19">
        <v>1018</v>
      </c>
      <c r="F43" s="20">
        <v>1677</v>
      </c>
      <c r="G43" s="21">
        <f>IFERROR(F43/E43,"-")</f>
        <v>1.6473477406679764</v>
      </c>
      <c r="H43" s="19"/>
      <c r="I43" s="20"/>
      <c r="J43" s="21" t="str">
        <f>IFERROR(I43/H43,"-")</f>
        <v>-</v>
      </c>
      <c r="K43" s="19">
        <v>198.4375</v>
      </c>
      <c r="L43" s="20">
        <v>64</v>
      </c>
      <c r="M43" s="21">
        <f t="shared" si="11"/>
        <v>0.32251968503937006</v>
      </c>
      <c r="N43" s="22">
        <f>IFERROR(K43/E43,"-")</f>
        <v>0.19492878192534382</v>
      </c>
      <c r="O43" s="22">
        <f>IFERROR(L43/F43,"-")</f>
        <v>3.8163387000596301E-2</v>
      </c>
    </row>
    <row r="44" spans="1:15">
      <c r="C44" s="11" t="s">
        <v>74</v>
      </c>
      <c r="D44" s="40" t="s">
        <v>75</v>
      </c>
      <c r="E44" s="41"/>
      <c r="F44" s="42"/>
      <c r="G44" s="43"/>
      <c r="H44" s="41"/>
      <c r="I44" s="42"/>
      <c r="J44" s="43"/>
      <c r="K44" s="41"/>
      <c r="L44" s="42"/>
      <c r="M44" s="43"/>
      <c r="N44" s="44"/>
      <c r="O44" s="44"/>
    </row>
    <row r="45" spans="1:15">
      <c r="A45" s="79" t="str">
        <f>D28&amp;D44&amp;"Sem Modalidade"&amp;D45</f>
        <v>CulturaLiteraturaSem ModalidadeOficina</v>
      </c>
      <c r="C45" s="17" t="s">
        <v>76</v>
      </c>
      <c r="D45" s="18" t="s">
        <v>42</v>
      </c>
      <c r="E45" s="19">
        <v>433</v>
      </c>
      <c r="F45" s="20">
        <v>172</v>
      </c>
      <c r="G45" s="21">
        <f>IFERROR(F45/E45,"-")</f>
        <v>0.39722863741339492</v>
      </c>
      <c r="H45" s="19"/>
      <c r="I45" s="20"/>
      <c r="J45" s="21" t="str">
        <f>IFERROR(I45/H45,"-")</f>
        <v>-</v>
      </c>
      <c r="K45" s="19">
        <v>0</v>
      </c>
      <c r="L45" s="20">
        <v>0</v>
      </c>
      <c r="M45" s="21" t="str">
        <f>IFERROR(L45/K45,"-")</f>
        <v>-</v>
      </c>
      <c r="N45" s="22">
        <f>IFERROR(K45/E45,"-")</f>
        <v>0</v>
      </c>
      <c r="O45" s="22">
        <f>IFERROR(L45/F45,"-")</f>
        <v>0</v>
      </c>
    </row>
    <row r="46" spans="1:15">
      <c r="C46" s="11" t="s">
        <v>77</v>
      </c>
      <c r="D46" s="40" t="s">
        <v>78</v>
      </c>
      <c r="E46" s="41"/>
      <c r="F46" s="42"/>
      <c r="G46" s="43"/>
      <c r="H46" s="41"/>
      <c r="I46" s="42"/>
      <c r="J46" s="43"/>
      <c r="K46" s="41"/>
      <c r="L46" s="42"/>
      <c r="M46" s="43"/>
      <c r="N46" s="44"/>
      <c r="O46" s="44"/>
    </row>
    <row r="47" spans="1:15">
      <c r="A47" s="79" t="str">
        <f>D28&amp;D46&amp;"Sem Modalidade"&amp;D47</f>
        <v>CulturaAudiovisualSem ModalidadeCurso</v>
      </c>
      <c r="C47" s="17" t="s">
        <v>79</v>
      </c>
      <c r="D47" s="18" t="s">
        <v>32</v>
      </c>
      <c r="E47" s="19">
        <v>78</v>
      </c>
      <c r="F47" s="20">
        <v>61</v>
      </c>
      <c r="G47" s="21">
        <f>IFERROR(F47/E47,"-")</f>
        <v>0.78205128205128205</v>
      </c>
      <c r="H47" s="19"/>
      <c r="I47" s="20"/>
      <c r="J47" s="21" t="str">
        <f>IFERROR(I47/H47,"-")</f>
        <v>-</v>
      </c>
      <c r="K47" s="19">
        <v>60.384615384615387</v>
      </c>
      <c r="L47" s="20">
        <v>10</v>
      </c>
      <c r="M47" s="21">
        <f t="shared" ref="M47:M48" si="12">IFERROR(L47/K47,"-")</f>
        <v>0.16560509554140126</v>
      </c>
      <c r="N47" s="22">
        <f>IFERROR(K47/E47,"-")</f>
        <v>0.77416173570019731</v>
      </c>
      <c r="O47" s="22">
        <f>IFERROR(L47/F47,"-")</f>
        <v>0.16393442622950818</v>
      </c>
    </row>
    <row r="48" spans="1:15">
      <c r="A48" s="79" t="str">
        <f>D28&amp;D46&amp;"Sem Modalidade"&amp;D48</f>
        <v>CulturaAudiovisualSem ModalidadeOficina</v>
      </c>
      <c r="C48" s="17" t="s">
        <v>80</v>
      </c>
      <c r="D48" s="18" t="s">
        <v>42</v>
      </c>
      <c r="E48" s="19">
        <v>244</v>
      </c>
      <c r="F48" s="20">
        <v>105</v>
      </c>
      <c r="G48" s="21">
        <f>IFERROR(F48/E48,"-")</f>
        <v>0.43032786885245899</v>
      </c>
      <c r="H48" s="19"/>
      <c r="I48" s="20"/>
      <c r="J48" s="21" t="str">
        <f>IFERROR(I48/H48,"-")</f>
        <v>-</v>
      </c>
      <c r="K48" s="19">
        <v>28</v>
      </c>
      <c r="L48" s="20">
        <v>4</v>
      </c>
      <c r="M48" s="21">
        <f t="shared" si="12"/>
        <v>0.14285714285714285</v>
      </c>
      <c r="N48" s="22">
        <f>IFERROR(K48/E48,"-")</f>
        <v>0.11475409836065574</v>
      </c>
      <c r="O48" s="22">
        <f>IFERROR(L48/F48,"-")</f>
        <v>3.8095238095238099E-2</v>
      </c>
    </row>
    <row r="49" spans="1:15">
      <c r="C49" s="11" t="s">
        <v>81</v>
      </c>
      <c r="D49" s="40" t="s">
        <v>82</v>
      </c>
      <c r="E49" s="41"/>
      <c r="F49" s="42"/>
      <c r="G49" s="43"/>
      <c r="H49" s="41"/>
      <c r="I49" s="42"/>
      <c r="J49" s="43"/>
      <c r="K49" s="41"/>
      <c r="L49" s="42"/>
      <c r="M49" s="43"/>
      <c r="N49" s="44"/>
      <c r="O49" s="44"/>
    </row>
    <row r="50" spans="1:15">
      <c r="A50" s="79" t="str">
        <f>D30&amp;D49&amp;"Sem Modalidade"&amp;D50</f>
        <v>CircoBibliotecaSem ModalidadeOficina</v>
      </c>
      <c r="C50" s="17" t="s">
        <v>83</v>
      </c>
      <c r="D50" s="18" t="s">
        <v>42</v>
      </c>
      <c r="E50" s="19">
        <v>152</v>
      </c>
      <c r="F50" s="20">
        <v>107</v>
      </c>
      <c r="G50" s="21">
        <f>IFERROR(F50/E50,"-")</f>
        <v>0.70394736842105265</v>
      </c>
      <c r="H50" s="19"/>
      <c r="I50" s="20"/>
      <c r="J50" s="21" t="str">
        <f>IFERROR(I50/H50,"-")</f>
        <v>-</v>
      </c>
      <c r="K50" s="19">
        <v>33.285714285714285</v>
      </c>
      <c r="L50" s="20">
        <v>0</v>
      </c>
      <c r="M50" s="21">
        <f>IFERROR(L50/K50,"-")</f>
        <v>0</v>
      </c>
      <c r="N50" s="22">
        <f>IFERROR(K50/E50,"-")</f>
        <v>0.21898496240601503</v>
      </c>
      <c r="O50" s="22">
        <f>IFERROR(L50/F50,"-")</f>
        <v>0</v>
      </c>
    </row>
    <row r="51" spans="1:15" ht="15.75" thickBot="1">
      <c r="C51" s="46"/>
      <c r="D51" s="28" t="s">
        <v>51</v>
      </c>
      <c r="E51" s="47">
        <f>SUM(E29:E50)</f>
        <v>6928</v>
      </c>
      <c r="F51" s="29">
        <f>SUM(F29:F50)</f>
        <v>9659</v>
      </c>
      <c r="G51" s="48">
        <f>IFERROR(F51/E51,"-")</f>
        <v>1.3941974595842956</v>
      </c>
      <c r="H51" s="47">
        <f>SUM(H29:H47)</f>
        <v>0</v>
      </c>
      <c r="I51" s="29">
        <f>SUM(I29:I47)</f>
        <v>0</v>
      </c>
      <c r="J51" s="48" t="str">
        <f>IFERROR(I51/H51,"-")</f>
        <v>-</v>
      </c>
      <c r="K51" s="47">
        <f>SUM(K29:K50)</f>
        <v>1665.9466921992682</v>
      </c>
      <c r="L51" s="29">
        <f>SUM(L29:L50)</f>
        <v>1253</v>
      </c>
      <c r="M51" s="49">
        <f>IFERROR(L51/K51,"-")</f>
        <v>0.75212490643735763</v>
      </c>
      <c r="N51" s="50">
        <f>IFERROR(K51/E51,"-")</f>
        <v>0.24046574656455949</v>
      </c>
      <c r="O51" s="50">
        <f>IFERROR(L51/F51,"-")</f>
        <v>0.12972357386893052</v>
      </c>
    </row>
    <row r="52" spans="1:15">
      <c r="C52" s="6">
        <v>4</v>
      </c>
      <c r="D52" s="51" t="s">
        <v>84</v>
      </c>
      <c r="E52" s="36"/>
      <c r="F52" s="37"/>
      <c r="G52" s="38"/>
      <c r="H52" s="36"/>
      <c r="I52" s="37"/>
      <c r="J52" s="38"/>
      <c r="K52" s="36"/>
      <c r="L52" s="37"/>
      <c r="M52" s="38"/>
      <c r="N52" s="39"/>
      <c r="O52" s="10"/>
    </row>
    <row r="53" spans="1:15">
      <c r="C53" s="11" t="s">
        <v>85</v>
      </c>
      <c r="D53" s="52" t="s">
        <v>86</v>
      </c>
      <c r="E53" s="53"/>
      <c r="F53" s="54"/>
      <c r="G53" s="55"/>
      <c r="H53" s="53"/>
      <c r="I53" s="54"/>
      <c r="J53" s="55"/>
      <c r="K53" s="53"/>
      <c r="L53" s="54"/>
      <c r="M53" s="55"/>
      <c r="N53" s="56"/>
      <c r="O53" s="56"/>
    </row>
    <row r="54" spans="1:15">
      <c r="C54" s="23" t="s">
        <v>87</v>
      </c>
      <c r="D54" s="57" t="s">
        <v>88</v>
      </c>
      <c r="E54" s="53"/>
      <c r="F54" s="54"/>
      <c r="G54" s="55"/>
      <c r="H54" s="53"/>
      <c r="I54" s="54"/>
      <c r="J54" s="55"/>
      <c r="K54" s="53"/>
      <c r="L54" s="54"/>
      <c r="M54" s="55"/>
      <c r="N54" s="56"/>
      <c r="O54" s="56"/>
    </row>
    <row r="55" spans="1:15">
      <c r="A55" s="79" t="str">
        <f>D52&amp;D53&amp;"Formação Esportiva"&amp;D55</f>
        <v>LazerDesenvolvimento Físico-EsportivoFormação EsportivaEsporte Coletivo</v>
      </c>
      <c r="C55" s="17" t="s">
        <v>89</v>
      </c>
      <c r="D55" s="18" t="s">
        <v>90</v>
      </c>
      <c r="E55" s="19">
        <v>4175</v>
      </c>
      <c r="F55" s="20">
        <v>3912</v>
      </c>
      <c r="G55" s="21">
        <f>IFERROR(F55/E55,"-")</f>
        <v>0.93700598802395207</v>
      </c>
      <c r="H55" s="19"/>
      <c r="I55" s="20"/>
      <c r="J55" s="21" t="str">
        <f>IFERROR(I55/H55,"-")</f>
        <v>-</v>
      </c>
      <c r="K55" s="19">
        <v>874.6880986567686</v>
      </c>
      <c r="L55" s="20">
        <v>544</v>
      </c>
      <c r="M55" s="21">
        <f t="shared" ref="M55:M58" si="13">IFERROR(L55/K55,"-")</f>
        <v>0.62193598019157226</v>
      </c>
      <c r="N55" s="22">
        <f t="shared" ref="N55:O58" si="14">IFERROR(K55/E55,"-")</f>
        <v>0.20950613141479488</v>
      </c>
      <c r="O55" s="22">
        <f t="shared" si="14"/>
        <v>0.13905930470347649</v>
      </c>
    </row>
    <row r="56" spans="1:15">
      <c r="A56" s="79" t="str">
        <f>D52&amp;D53&amp;"Formação Esportiva"&amp;D56</f>
        <v>LazerDesenvolvimento Físico-EsportivoFormação EsportivaEsporte Individual</v>
      </c>
      <c r="C56" s="17" t="s">
        <v>91</v>
      </c>
      <c r="D56" s="18" t="s">
        <v>92</v>
      </c>
      <c r="E56" s="19">
        <v>6269</v>
      </c>
      <c r="F56" s="20">
        <v>7343</v>
      </c>
      <c r="G56" s="21">
        <f>IFERROR(F56/E56,"-")</f>
        <v>1.1713191896634232</v>
      </c>
      <c r="H56" s="19"/>
      <c r="I56" s="20"/>
      <c r="J56" s="21" t="str">
        <f>IFERROR(I56/H56,"-")</f>
        <v>-</v>
      </c>
      <c r="K56" s="19">
        <v>814.83945372150924</v>
      </c>
      <c r="L56" s="20">
        <v>321</v>
      </c>
      <c r="M56" s="21">
        <f t="shared" si="13"/>
        <v>0.39394263315790473</v>
      </c>
      <c r="N56" s="22">
        <f t="shared" si="14"/>
        <v>0.12997917590070335</v>
      </c>
      <c r="O56" s="22">
        <f t="shared" si="14"/>
        <v>4.3715102819011302E-2</v>
      </c>
    </row>
    <row r="57" spans="1:15">
      <c r="A57" s="79" t="str">
        <f>D52&amp;D53&amp;"Formação Esportiva"&amp;D57</f>
        <v>LazerDesenvolvimento Físico-EsportivoFormação EsportivaLuta</v>
      </c>
      <c r="C57" s="17" t="s">
        <v>93</v>
      </c>
      <c r="D57" s="18" t="s">
        <v>94</v>
      </c>
      <c r="E57" s="19">
        <v>1113</v>
      </c>
      <c r="F57" s="20">
        <v>1226</v>
      </c>
      <c r="G57" s="21">
        <f>IFERROR(F57/E57,"-")</f>
        <v>1.101527403414196</v>
      </c>
      <c r="H57" s="19"/>
      <c r="I57" s="20"/>
      <c r="J57" s="21" t="str">
        <f>IFERROR(I57/H57,"-")</f>
        <v>-</v>
      </c>
      <c r="K57" s="19">
        <v>322.87830120867562</v>
      </c>
      <c r="L57" s="20">
        <v>312</v>
      </c>
      <c r="M57" s="21">
        <f t="shared" si="13"/>
        <v>0.96630835467123877</v>
      </c>
      <c r="N57" s="22">
        <f t="shared" si="14"/>
        <v>0.29009730566817216</v>
      </c>
      <c r="O57" s="22">
        <f t="shared" si="14"/>
        <v>0.25448613376835238</v>
      </c>
    </row>
    <row r="58" spans="1:15">
      <c r="A58" s="79" t="str">
        <f>D52&amp;D53&amp;"Formação Esportiva"&amp;D58</f>
        <v>LazerDesenvolvimento Físico-EsportivoFormação EsportivaMultipráticas Esportivas</v>
      </c>
      <c r="C58" s="17" t="s">
        <v>95</v>
      </c>
      <c r="D58" s="18" t="s">
        <v>96</v>
      </c>
      <c r="E58" s="19">
        <v>143</v>
      </c>
      <c r="F58" s="20">
        <v>198</v>
      </c>
      <c r="G58" s="21">
        <f>IFERROR(F58/E58,"-")</f>
        <v>1.3846153846153846</v>
      </c>
      <c r="H58" s="19"/>
      <c r="I58" s="20"/>
      <c r="J58" s="21" t="str">
        <f>IFERROR(I58/H58,"-")</f>
        <v>-</v>
      </c>
      <c r="K58" s="19">
        <v>19.5</v>
      </c>
      <c r="L58" s="20">
        <v>15</v>
      </c>
      <c r="M58" s="21">
        <f t="shared" si="13"/>
        <v>0.76923076923076927</v>
      </c>
      <c r="N58" s="22">
        <f t="shared" si="14"/>
        <v>0.13636363636363635</v>
      </c>
      <c r="O58" s="22">
        <f t="shared" si="14"/>
        <v>7.575757575757576E-2</v>
      </c>
    </row>
    <row r="59" spans="1:15">
      <c r="C59" s="23" t="s">
        <v>97</v>
      </c>
      <c r="D59" s="52" t="s">
        <v>98</v>
      </c>
      <c r="E59" s="53"/>
      <c r="F59" s="54"/>
      <c r="G59" s="55"/>
      <c r="H59" s="53"/>
      <c r="I59" s="54"/>
      <c r="J59" s="55"/>
      <c r="K59" s="53"/>
      <c r="L59" s="54"/>
      <c r="M59" s="55"/>
      <c r="N59" s="56"/>
      <c r="O59" s="56"/>
    </row>
    <row r="60" spans="1:15">
      <c r="A60" s="79" t="str">
        <f>D52&amp;D59&amp;"Sem Modalidade"&amp;D60</f>
        <v>LazerRecreaçãoSem ModalidadeColônia de Férias</v>
      </c>
      <c r="C60" s="17" t="s">
        <v>99</v>
      </c>
      <c r="D60" s="18" t="s">
        <v>100</v>
      </c>
      <c r="E60" s="19">
        <v>903</v>
      </c>
      <c r="F60" s="20">
        <v>1330</v>
      </c>
      <c r="G60" s="21">
        <f>IFERROR(F60/E60,"-")</f>
        <v>1.4728682170542635</v>
      </c>
      <c r="H60" s="19"/>
      <c r="I60" s="20"/>
      <c r="J60" s="21" t="str">
        <f>IFERROR(I60/H60,"-")</f>
        <v>-</v>
      </c>
      <c r="K60" s="19">
        <v>0</v>
      </c>
      <c r="L60" s="20">
        <v>0</v>
      </c>
      <c r="M60" s="21" t="str">
        <f>IFERROR(L60/K60,"-")</f>
        <v>-</v>
      </c>
      <c r="N60" s="22">
        <f>IFERROR(K60/E60,"-")</f>
        <v>0</v>
      </c>
      <c r="O60" s="22">
        <f>IFERROR(L60/F60,"-")</f>
        <v>0</v>
      </c>
    </row>
    <row r="61" spans="1:15">
      <c r="C61" s="11" t="s">
        <v>101</v>
      </c>
      <c r="D61" s="52" t="s">
        <v>102</v>
      </c>
      <c r="E61" s="53"/>
      <c r="F61" s="54"/>
      <c r="G61" s="55"/>
      <c r="H61" s="53"/>
      <c r="I61" s="54"/>
      <c r="J61" s="55"/>
      <c r="K61" s="53"/>
      <c r="L61" s="54"/>
      <c r="M61" s="55"/>
      <c r="N61" s="56"/>
      <c r="O61" s="56"/>
    </row>
    <row r="62" spans="1:15">
      <c r="C62" s="23" t="s">
        <v>103</v>
      </c>
      <c r="D62" s="57" t="s">
        <v>104</v>
      </c>
      <c r="E62" s="53"/>
      <c r="F62" s="54"/>
      <c r="G62" s="55"/>
      <c r="H62" s="53"/>
      <c r="I62" s="54"/>
      <c r="J62" s="55"/>
      <c r="K62" s="53"/>
      <c r="L62" s="54"/>
      <c r="M62" s="55"/>
      <c r="N62" s="56"/>
      <c r="O62" s="56"/>
    </row>
    <row r="63" spans="1:15">
      <c r="A63" s="79" t="str">
        <f>D52&amp;D61&amp;"Turismo Emissivo"&amp;D63</f>
        <v>LazerTurismo SocialTurismo EmissivoExcursão</v>
      </c>
      <c r="C63" s="17" t="s">
        <v>105</v>
      </c>
      <c r="D63" s="18" t="s">
        <v>106</v>
      </c>
      <c r="E63" s="19">
        <v>4958</v>
      </c>
      <c r="F63" s="20">
        <v>4762</v>
      </c>
      <c r="G63" s="21">
        <f t="shared" ref="G63:G64" si="15">IFERROR(F63/E63,"-")</f>
        <v>0.96046793061718438</v>
      </c>
      <c r="H63" s="19"/>
      <c r="I63" s="20"/>
      <c r="J63" s="21" t="str">
        <f t="shared" ref="J63:J64" si="16">IFERROR(I63/H63,"-")</f>
        <v>-</v>
      </c>
      <c r="K63" s="19">
        <v>0</v>
      </c>
      <c r="L63" s="20">
        <v>0</v>
      </c>
      <c r="M63" s="21" t="str">
        <f t="shared" ref="M63:M64" si="17">IFERROR(L63/K63,"-")</f>
        <v>-</v>
      </c>
      <c r="N63" s="22">
        <f t="shared" ref="N63:O64" si="18">IFERROR(K63/E63,"-")</f>
        <v>0</v>
      </c>
      <c r="O63" s="22">
        <f t="shared" si="18"/>
        <v>0</v>
      </c>
    </row>
    <row r="64" spans="1:15">
      <c r="A64" s="79" t="str">
        <f>D52&amp;D61&amp;"Turismo Emissivo"&amp;D64</f>
        <v>LazerTurismo SocialTurismo EmissivoPasseio</v>
      </c>
      <c r="C64" s="17" t="s">
        <v>107</v>
      </c>
      <c r="D64" s="18" t="s">
        <v>108</v>
      </c>
      <c r="E64" s="19">
        <v>1944</v>
      </c>
      <c r="F64" s="20">
        <v>1270</v>
      </c>
      <c r="G64" s="21">
        <f t="shared" si="15"/>
        <v>0.6532921810699589</v>
      </c>
      <c r="H64" s="19"/>
      <c r="I64" s="20"/>
      <c r="J64" s="21" t="str">
        <f t="shared" si="16"/>
        <v>-</v>
      </c>
      <c r="K64" s="19">
        <v>0</v>
      </c>
      <c r="L64" s="20">
        <v>0</v>
      </c>
      <c r="M64" s="21" t="str">
        <f t="shared" si="17"/>
        <v>-</v>
      </c>
      <c r="N64" s="22">
        <f t="shared" si="18"/>
        <v>0</v>
      </c>
      <c r="O64" s="22">
        <f t="shared" si="18"/>
        <v>0</v>
      </c>
    </row>
    <row r="65" spans="1:15">
      <c r="C65" s="23" t="s">
        <v>109</v>
      </c>
      <c r="D65" s="57" t="s">
        <v>110</v>
      </c>
      <c r="E65" s="53"/>
      <c r="F65" s="54"/>
      <c r="G65" s="55"/>
      <c r="H65" s="53"/>
      <c r="I65" s="54"/>
      <c r="J65" s="55"/>
      <c r="K65" s="53"/>
      <c r="L65" s="54"/>
      <c r="M65" s="55"/>
      <c r="N65" s="56"/>
      <c r="O65" s="56"/>
    </row>
    <row r="66" spans="1:15">
      <c r="A66" s="79" t="str">
        <f>D53&amp;D61&amp;"Turismo Receptivo"&amp;D66</f>
        <v>Desenvolvimento Físico-EsportivoTurismo SocialTurismo ReceptivoPasseio Local</v>
      </c>
      <c r="C66" s="17" t="s">
        <v>111</v>
      </c>
      <c r="D66" s="18" t="s">
        <v>112</v>
      </c>
      <c r="E66" s="19">
        <v>474</v>
      </c>
      <c r="F66" s="20">
        <v>2643</v>
      </c>
      <c r="G66" s="21">
        <f>IFERROR(F66/E66,"-")</f>
        <v>5.575949367088608</v>
      </c>
      <c r="H66" s="19"/>
      <c r="I66" s="20"/>
      <c r="J66" s="21" t="str">
        <f>IFERROR(I66/H66,"-")</f>
        <v>-</v>
      </c>
      <c r="K66" s="19">
        <v>0</v>
      </c>
      <c r="L66" s="20">
        <v>0</v>
      </c>
      <c r="M66" s="21" t="str">
        <f>IFERROR(L66/K66,"-")</f>
        <v>-</v>
      </c>
      <c r="N66" s="22">
        <f>IFERROR(K66/E66,"-")</f>
        <v>0</v>
      </c>
      <c r="O66" s="22">
        <f>IFERROR(L66/F66,"-")</f>
        <v>0</v>
      </c>
    </row>
    <row r="67" spans="1:15" ht="15.75" thickBot="1">
      <c r="C67" s="46"/>
      <c r="D67" s="28" t="s">
        <v>51</v>
      </c>
      <c r="E67" s="47">
        <f>SUM(E53:E66)</f>
        <v>19979</v>
      </c>
      <c r="F67" s="29">
        <f>SUM(F53:F66)</f>
        <v>22684</v>
      </c>
      <c r="G67" s="48">
        <f>IFERROR(F67/E67,"-")</f>
        <v>1.1353921617698584</v>
      </c>
      <c r="H67" s="47">
        <f>SUM(H53:H58)</f>
        <v>0</v>
      </c>
      <c r="I67" s="29">
        <f>SUM(I53:I58)</f>
        <v>0</v>
      </c>
      <c r="J67" s="48" t="str">
        <f>IFERROR(I67/H67,"-")</f>
        <v>-</v>
      </c>
      <c r="K67" s="47">
        <f>SUM(K53:K66)</f>
        <v>2031.9058535869535</v>
      </c>
      <c r="L67" s="29">
        <f>SUM(L53:L66)</f>
        <v>1192</v>
      </c>
      <c r="M67" s="48">
        <f>IFERROR(L67/K67,"-")</f>
        <v>0.5866413534346312</v>
      </c>
      <c r="N67" s="50">
        <f>IFERROR(K67/E67,"-")</f>
        <v>0.10170207986320404</v>
      </c>
      <c r="O67" s="50">
        <f>IFERROR(L67/F67,"-")</f>
        <v>5.254805149003703E-2</v>
      </c>
    </row>
    <row r="68" spans="1:15">
      <c r="C68" s="6">
        <v>5</v>
      </c>
      <c r="D68" s="58" t="s">
        <v>113</v>
      </c>
      <c r="E68" s="36"/>
      <c r="F68" s="37"/>
      <c r="G68" s="38"/>
      <c r="H68" s="36"/>
      <c r="I68" s="37"/>
      <c r="J68" s="38"/>
      <c r="K68" s="36"/>
      <c r="L68" s="37"/>
      <c r="M68" s="38"/>
      <c r="N68" s="39"/>
      <c r="O68" s="10"/>
    </row>
    <row r="69" spans="1:15">
      <c r="C69" s="11" t="s">
        <v>114</v>
      </c>
      <c r="D69" s="59" t="s">
        <v>115</v>
      </c>
      <c r="E69" s="60"/>
      <c r="F69" s="61"/>
      <c r="G69" s="62"/>
      <c r="H69" s="60"/>
      <c r="I69" s="61"/>
      <c r="J69" s="62"/>
      <c r="K69" s="60"/>
      <c r="L69" s="61"/>
      <c r="M69" s="62"/>
      <c r="N69" s="63"/>
      <c r="O69" s="63"/>
    </row>
    <row r="70" spans="1:15">
      <c r="A70" s="79" t="str">
        <f>D68&amp;D69&amp;"Sem Modalidade"&amp;D70</f>
        <v>AssistênciaDesenvolvimento ComunitárioSem ModalidadeCurso</v>
      </c>
      <c r="C70" s="17" t="s">
        <v>116</v>
      </c>
      <c r="D70" s="18" t="s">
        <v>32</v>
      </c>
      <c r="E70" s="19">
        <v>490</v>
      </c>
      <c r="F70" s="20">
        <v>358</v>
      </c>
      <c r="G70" s="21">
        <f>IFERROR(F70/E70,"-")</f>
        <v>0.73061224489795917</v>
      </c>
      <c r="H70" s="19"/>
      <c r="I70" s="20"/>
      <c r="J70" s="21" t="str">
        <f t="shared" ref="J70:J80" si="19">IFERROR(I70/H70,"-")</f>
        <v>-</v>
      </c>
      <c r="K70" s="19">
        <v>207.5</v>
      </c>
      <c r="L70" s="20">
        <v>58</v>
      </c>
      <c r="M70" s="21">
        <f t="shared" ref="M70:M72" si="20">IFERROR(L70/K70,"-")</f>
        <v>0.27951807228915665</v>
      </c>
      <c r="N70" s="22">
        <f t="shared" ref="N70:O72" si="21">IFERROR(K70/E70,"-")</f>
        <v>0.42346938775510207</v>
      </c>
      <c r="O70" s="22">
        <f t="shared" si="21"/>
        <v>0.16201117318435754</v>
      </c>
    </row>
    <row r="71" spans="1:15">
      <c r="A71" s="79" t="str">
        <f>D68&amp;D69&amp;"Sem Modalidade"&amp;D71</f>
        <v>AssistênciaDesenvolvimento ComunitárioSem ModalidadeEncontro</v>
      </c>
      <c r="C71" s="17" t="s">
        <v>117</v>
      </c>
      <c r="D71" s="18" t="s">
        <v>118</v>
      </c>
      <c r="E71" s="19">
        <v>3183</v>
      </c>
      <c r="F71" s="20">
        <v>5698</v>
      </c>
      <c r="G71" s="21">
        <f t="shared" ref="G71:G72" si="22">IFERROR(F71/E71,"-")</f>
        <v>1.7901350926798618</v>
      </c>
      <c r="H71" s="19"/>
      <c r="I71" s="20"/>
      <c r="J71" s="21" t="str">
        <f t="shared" si="19"/>
        <v>-</v>
      </c>
      <c r="K71" s="19">
        <v>0</v>
      </c>
      <c r="L71" s="20">
        <v>0</v>
      </c>
      <c r="M71" s="21" t="str">
        <f t="shared" si="20"/>
        <v>-</v>
      </c>
      <c r="N71" s="22">
        <f t="shared" si="21"/>
        <v>0</v>
      </c>
      <c r="O71" s="22">
        <f t="shared" si="21"/>
        <v>0</v>
      </c>
    </row>
    <row r="72" spans="1:15">
      <c r="A72" s="79" t="str">
        <f>D68&amp;D69&amp;"Sem Modalidade"&amp;D72</f>
        <v>AssistênciaDesenvolvimento ComunitárioSem ModalidadeOficina</v>
      </c>
      <c r="C72" s="17" t="s">
        <v>119</v>
      </c>
      <c r="D72" s="18" t="s">
        <v>42</v>
      </c>
      <c r="E72" s="19">
        <v>1615</v>
      </c>
      <c r="F72" s="20">
        <v>1721</v>
      </c>
      <c r="G72" s="21">
        <f t="shared" si="22"/>
        <v>1.0656346749226007</v>
      </c>
      <c r="H72" s="19"/>
      <c r="I72" s="20"/>
      <c r="J72" s="21" t="str">
        <f t="shared" si="19"/>
        <v>-</v>
      </c>
      <c r="K72" s="19">
        <v>0</v>
      </c>
      <c r="L72" s="76">
        <v>0</v>
      </c>
      <c r="M72" s="77" t="str">
        <f t="shared" si="20"/>
        <v>-</v>
      </c>
      <c r="N72" s="78">
        <f t="shared" si="21"/>
        <v>0</v>
      </c>
      <c r="O72" s="78">
        <f t="shared" si="21"/>
        <v>0</v>
      </c>
    </row>
    <row r="73" spans="1:15">
      <c r="C73" s="11" t="s">
        <v>120</v>
      </c>
      <c r="D73" s="64" t="s">
        <v>121</v>
      </c>
      <c r="E73" s="60"/>
      <c r="F73" s="61"/>
      <c r="G73" s="62"/>
      <c r="H73" s="60"/>
      <c r="I73" s="61"/>
      <c r="J73" s="62"/>
      <c r="K73" s="60"/>
      <c r="L73" s="61"/>
      <c r="M73" s="62"/>
      <c r="N73" s="63"/>
      <c r="O73" s="63"/>
    </row>
    <row r="74" spans="1:15">
      <c r="A74" s="79" t="str">
        <f>D68&amp;D73&amp;"Sem Modalidade"&amp;D74</f>
        <v>AssistênciaSegurança Alimentar e Apoio SocialSem ModalidadeCurso</v>
      </c>
      <c r="C74" s="17" t="s">
        <v>122</v>
      </c>
      <c r="D74" s="18" t="s">
        <v>32</v>
      </c>
      <c r="E74" s="19">
        <v>860</v>
      </c>
      <c r="F74" s="20">
        <v>718</v>
      </c>
      <c r="G74" s="21">
        <f t="shared" ref="G74:G77" si="23">IFERROR(F74/E74,"-")</f>
        <v>0.83488372093023255</v>
      </c>
      <c r="H74" s="19"/>
      <c r="I74" s="20"/>
      <c r="J74" s="21" t="str">
        <f t="shared" ref="J74:J77" si="24">IFERROR(I74/H74,"-")</f>
        <v>-</v>
      </c>
      <c r="K74" s="19">
        <v>0</v>
      </c>
      <c r="L74" s="20">
        <v>0</v>
      </c>
      <c r="M74" s="21" t="str">
        <f t="shared" ref="M74:M77" si="25">IFERROR(L74/K74,"-")</f>
        <v>-</v>
      </c>
      <c r="N74" s="22">
        <f t="shared" ref="N74:O77" si="26">IFERROR(K74/E74,"-")</f>
        <v>0</v>
      </c>
      <c r="O74" s="22">
        <f t="shared" si="26"/>
        <v>0</v>
      </c>
    </row>
    <row r="75" spans="1:15">
      <c r="A75" s="79" t="str">
        <f>D68&amp;D73&amp;"Sem Modalidade"&amp;D75</f>
        <v>AssistênciaSegurança Alimentar e Apoio SocialSem ModalidadeEncontro</v>
      </c>
      <c r="C75" s="17" t="s">
        <v>123</v>
      </c>
      <c r="D75" s="65" t="s">
        <v>118</v>
      </c>
      <c r="E75" s="19">
        <v>355</v>
      </c>
      <c r="F75" s="20">
        <v>831</v>
      </c>
      <c r="G75" s="21">
        <f t="shared" si="23"/>
        <v>2.3408450704225352</v>
      </c>
      <c r="H75" s="19"/>
      <c r="I75" s="20"/>
      <c r="J75" s="21" t="str">
        <f t="shared" si="24"/>
        <v>-</v>
      </c>
      <c r="K75" s="19">
        <v>0</v>
      </c>
      <c r="L75" s="20">
        <v>0</v>
      </c>
      <c r="M75" s="21" t="str">
        <f t="shared" si="25"/>
        <v>-</v>
      </c>
      <c r="N75" s="22">
        <f t="shared" si="26"/>
        <v>0</v>
      </c>
      <c r="O75" s="22">
        <f t="shared" si="26"/>
        <v>0</v>
      </c>
    </row>
    <row r="76" spans="1:15">
      <c r="A76" s="79" t="str">
        <f>D68&amp;D73&amp;"Sem Modalidade"&amp;D76</f>
        <v>AssistênciaSegurança Alimentar e Apoio SocialSem ModalidadeOficina</v>
      </c>
      <c r="C76" s="17" t="s">
        <v>124</v>
      </c>
      <c r="D76" s="65" t="s">
        <v>42</v>
      </c>
      <c r="E76" s="19">
        <v>690</v>
      </c>
      <c r="F76" s="20">
        <v>424</v>
      </c>
      <c r="G76" s="21">
        <f t="shared" si="23"/>
        <v>0.61449275362318845</v>
      </c>
      <c r="H76" s="19"/>
      <c r="I76" s="20"/>
      <c r="J76" s="21" t="str">
        <f t="shared" si="24"/>
        <v>-</v>
      </c>
      <c r="K76" s="19">
        <v>0</v>
      </c>
      <c r="L76" s="20">
        <v>0</v>
      </c>
      <c r="M76" s="21" t="str">
        <f t="shared" si="25"/>
        <v>-</v>
      </c>
      <c r="N76" s="22">
        <f t="shared" si="26"/>
        <v>0</v>
      </c>
      <c r="O76" s="22">
        <f t="shared" si="26"/>
        <v>0</v>
      </c>
    </row>
    <row r="77" spans="1:15">
      <c r="A77" s="79" t="str">
        <f>D68&amp;D73&amp;"Sem Modalidade"&amp;D77</f>
        <v>AssistênciaSegurança Alimentar e Apoio SocialSem ModalidadePalestra</v>
      </c>
      <c r="C77" s="17" t="s">
        <v>125</v>
      </c>
      <c r="D77" s="65" t="s">
        <v>44</v>
      </c>
      <c r="E77" s="19">
        <v>867</v>
      </c>
      <c r="F77" s="20">
        <v>2743</v>
      </c>
      <c r="G77" s="21">
        <f t="shared" si="23"/>
        <v>3.1637831603229527</v>
      </c>
      <c r="H77" s="19"/>
      <c r="I77" s="20"/>
      <c r="J77" s="21" t="str">
        <f t="shared" si="24"/>
        <v>-</v>
      </c>
      <c r="K77" s="19">
        <v>0</v>
      </c>
      <c r="L77" s="20">
        <v>0</v>
      </c>
      <c r="M77" s="21" t="str">
        <f t="shared" si="25"/>
        <v>-</v>
      </c>
      <c r="N77" s="22">
        <f t="shared" si="26"/>
        <v>0</v>
      </c>
      <c r="O77" s="22">
        <f t="shared" si="26"/>
        <v>0</v>
      </c>
    </row>
    <row r="78" spans="1:15">
      <c r="C78" s="11" t="s">
        <v>126</v>
      </c>
      <c r="D78" s="59" t="s">
        <v>127</v>
      </c>
      <c r="E78" s="60"/>
      <c r="F78" s="61"/>
      <c r="G78" s="62"/>
      <c r="H78" s="60"/>
      <c r="I78" s="61"/>
      <c r="J78" s="62"/>
      <c r="K78" s="60"/>
      <c r="L78" s="61"/>
      <c r="M78" s="62"/>
      <c r="N78" s="63"/>
      <c r="O78" s="63"/>
    </row>
    <row r="79" spans="1:15">
      <c r="A79" s="79" t="str">
        <f>D68&amp;D78&amp;"Grupos Sociais de Idosos"&amp;D79</f>
        <v>AssistênciaTrabalho Social com GruposGrupos Sociais de IdososEncontro</v>
      </c>
      <c r="C79" s="17" t="s">
        <v>128</v>
      </c>
      <c r="D79" s="18" t="s">
        <v>118</v>
      </c>
      <c r="E79" s="19">
        <v>23131</v>
      </c>
      <c r="F79" s="20">
        <v>35747</v>
      </c>
      <c r="G79" s="21">
        <f t="shared" ref="G79:G80" si="27">IFERROR(F79/E79,"-")</f>
        <v>1.5454152436124682</v>
      </c>
      <c r="H79" s="19"/>
      <c r="I79" s="20"/>
      <c r="J79" s="21" t="str">
        <f t="shared" si="19"/>
        <v>-</v>
      </c>
      <c r="K79" s="19">
        <v>1642.8590233678899</v>
      </c>
      <c r="L79" s="20">
        <v>2081</v>
      </c>
      <c r="M79" s="21">
        <f t="shared" ref="M79:M80" si="28">IFERROR(L79/K79,"-")</f>
        <v>1.2666942022413545</v>
      </c>
      <c r="N79" s="22">
        <f t="shared" ref="N79:N80" si="29">IFERROR(K79/E79,"-")</f>
        <v>7.1024124480908307E-2</v>
      </c>
      <c r="O79" s="22">
        <f>IFERROR(L79/F79,"-")</f>
        <v>5.8214675357372646E-2</v>
      </c>
    </row>
    <row r="80" spans="1:15">
      <c r="A80" s="79" t="str">
        <f>D68&amp;D78&amp;"Outros Grupos Sociais"&amp;D79</f>
        <v>AssistênciaTrabalho Social com GruposOutros Grupos SociaisEncontro</v>
      </c>
      <c r="C80" s="17" t="s">
        <v>129</v>
      </c>
      <c r="D80" s="18" t="s">
        <v>42</v>
      </c>
      <c r="E80" s="19">
        <v>5522</v>
      </c>
      <c r="F80" s="20">
        <v>8565</v>
      </c>
      <c r="G80" s="21">
        <f t="shared" si="27"/>
        <v>1.5510684534588917</v>
      </c>
      <c r="H80" s="19"/>
      <c r="I80" s="20"/>
      <c r="J80" s="21" t="str">
        <f t="shared" si="19"/>
        <v>-</v>
      </c>
      <c r="K80" s="19">
        <v>1408.3673982021901</v>
      </c>
      <c r="L80" s="20">
        <v>1634</v>
      </c>
      <c r="M80" s="21">
        <f t="shared" si="28"/>
        <v>1.1602086231801692</v>
      </c>
      <c r="N80" s="22">
        <f t="shared" si="29"/>
        <v>0.25504661322024447</v>
      </c>
      <c r="O80" s="22">
        <f>IFERROR(L80/F80,"-")</f>
        <v>0.19077641564506714</v>
      </c>
    </row>
    <row r="81" spans="1:15" ht="15.75" thickBot="1">
      <c r="A81" s="79" t="str">
        <f>D68&amp;D78&amp;"Grupos Sociais de Voluntários"&amp;D79</f>
        <v>AssistênciaTrabalho Social com GruposGrupos Sociais de VoluntáriosEncontro</v>
      </c>
      <c r="C81" s="46"/>
      <c r="D81" s="28" t="s">
        <v>51</v>
      </c>
      <c r="E81" s="66">
        <f>SUM(E69:E80)</f>
        <v>36713</v>
      </c>
      <c r="F81" s="67">
        <f>SUM(F69:F80)</f>
        <v>56805</v>
      </c>
      <c r="G81" s="68">
        <f>IFERROR(F81/E81,"-")</f>
        <v>1.5472720834581757</v>
      </c>
      <c r="H81" s="66">
        <f>SUM(H69:H80)</f>
        <v>0</v>
      </c>
      <c r="I81" s="67">
        <f>SUM(I69:I80)</f>
        <v>0</v>
      </c>
      <c r="J81" s="68" t="str">
        <f>IFERROR(I81/H81,"-")</f>
        <v>-</v>
      </c>
      <c r="K81" s="66">
        <f>SUM(K69:K80)</f>
        <v>3258.7264215700798</v>
      </c>
      <c r="L81" s="67">
        <f>SUM(L69:L80)</f>
        <v>3773</v>
      </c>
      <c r="M81" s="68">
        <f>IFERROR(L81/K81,"-")</f>
        <v>1.1578142844474006</v>
      </c>
      <c r="N81" s="69">
        <f>IFERROR(K81/E81,"-")</f>
        <v>8.8762193816089116E-2</v>
      </c>
      <c r="O81" s="69">
        <f>IFERROR(L81/F81,"-")</f>
        <v>6.6420209488601362E-2</v>
      </c>
    </row>
    <row r="82" spans="1:15" ht="15.75" thickBot="1">
      <c r="A82" s="79" t="str">
        <f>D68&amp;D78&amp;"Grupos Sociais de Idosos"&amp;D80</f>
        <v>AssistênciaTrabalho Social com GruposGrupos Sociais de IdososOficina</v>
      </c>
      <c r="E82" s="70"/>
      <c r="F82" s="70"/>
      <c r="H82" s="70"/>
      <c r="I82" s="70"/>
      <c r="K82" s="70"/>
      <c r="L82" s="70"/>
    </row>
    <row r="83" spans="1:15" ht="15.75" thickBot="1">
      <c r="A83" s="79" t="str">
        <f>D68&amp;D78&amp;"Outros Grupos Sociais"&amp;D80</f>
        <v>AssistênciaTrabalho Social com GruposOutros Grupos SociaisOficina</v>
      </c>
      <c r="D83" s="71" t="s">
        <v>130</v>
      </c>
      <c r="E83" s="72">
        <f>IFERROR(SUM(E27+E51+E67+E81),"")</f>
        <v>75417</v>
      </c>
      <c r="F83" s="72">
        <f>IFERROR(SUM(F27+F51+F67+F81),"")</f>
        <v>96374</v>
      </c>
      <c r="G83" s="73">
        <f>IFERROR(F83/E83,"-")</f>
        <v>1.2778816447220123</v>
      </c>
      <c r="H83" s="72">
        <f>IFERROR(SUM(H27+H51+H67+H81),"")</f>
        <v>0</v>
      </c>
      <c r="I83" s="72">
        <f>IFERROR(SUM(I27+I51+I67+I81),"")</f>
        <v>0</v>
      </c>
      <c r="J83" s="73" t="str">
        <f>IFERROR(I83/H83,"-")</f>
        <v>-</v>
      </c>
      <c r="K83" s="72">
        <f>IFERROR(SUM(K27+K51+K67+K81),"")</f>
        <v>10062.59091220204</v>
      </c>
      <c r="L83" s="72">
        <f>IFERROR(SUM(L27+L51+L67+L81),"")</f>
        <v>8885</v>
      </c>
      <c r="M83" s="73">
        <f>IFERROR(L83/K83,"-")</f>
        <v>0.88297338901315392</v>
      </c>
      <c r="N83" s="73">
        <f>IFERROR(K83/E83,"-")</f>
        <v>0.13342603010199344</v>
      </c>
      <c r="O83" s="73">
        <f>IFERROR(L83/F83,"-")</f>
        <v>9.2192915101583409E-2</v>
      </c>
    </row>
    <row r="84" spans="1:15">
      <c r="A84" s="79" t="str">
        <f>D68&amp;D78&amp;"Grupos Sociais de Voluntários"&amp;D80</f>
        <v>AssistênciaTrabalho Social com GruposGrupos Sociais de VoluntáriosOficina</v>
      </c>
      <c r="B84" s="74"/>
    </row>
  </sheetData>
  <mergeCells count="7">
    <mergeCell ref="C1:O1"/>
    <mergeCell ref="C3:C4"/>
    <mergeCell ref="D3:D4"/>
    <mergeCell ref="E3:G3"/>
    <mergeCell ref="H3:J3"/>
    <mergeCell ref="K3:M3"/>
    <mergeCell ref="N3:O3"/>
  </mergeCells>
  <pageMargins left="0.511811024" right="0.511811024" top="0.78740157499999996" bottom="0.78740157499999996" header="0.31496062000000002" footer="0.31496062000000002"/>
  <pageSetup paperSize="9" scale="57" orientation="portrait" r:id="rId1"/>
  <ignoredErrors>
    <ignoredError sqref="G81 G83 J83 J81" formula="1"/>
  </ignoredError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d4bf74f9d92845c94c19329518de88b8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fbbb1d64623c39d9e72e2055bf119d65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E1918A6-D954-40D0-83CA-40D98EB0E6F3}"/>
</file>

<file path=customXml/itemProps2.xml><?xml version="1.0" encoding="utf-8"?>
<ds:datastoreItem xmlns:ds="http://schemas.openxmlformats.org/officeDocument/2006/customXml" ds:itemID="{64A06414-6F62-4D14-B359-C62A152B0EBD}"/>
</file>

<file path=customXml/itemProps3.xml><?xml version="1.0" encoding="utf-8"?>
<ds:datastoreItem xmlns:ds="http://schemas.openxmlformats.org/officeDocument/2006/customXml" ds:itemID="{5B95C393-7AE1-4957-A145-2A747DE6B3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SESC Minas Gerais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de Paula Barbosa</dc:creator>
  <cp:keywords/>
  <dc:description/>
  <cp:lastModifiedBy>Jussara Soares da Silva</cp:lastModifiedBy>
  <cp:revision/>
  <dcterms:created xsi:type="dcterms:W3CDTF">2024-02-16T18:10:20Z</dcterms:created>
  <dcterms:modified xsi:type="dcterms:W3CDTF">2024-03-27T19:41:40Z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  <property fmtid="{D5CDD505-2E9C-101B-9397-08002B2CF9AE}" pid="3" name="MediaServiceImageTags">
    <vt:lpwstr/>
  </property>
</Properties>
</file>