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4\3º trimestre_2024\PLANEJAMENTO\"/>
    </mc:Choice>
  </mc:AlternateContent>
  <xr:revisionPtr revIDLastSave="0" documentId="8_{EE813ADE-9305-446D-9242-36354C4A6C9E}" xr6:coauthVersionLast="47" xr6:coauthVersionMax="47" xr10:uidLastSave="{00000000-0000-0000-0000-000000000000}"/>
  <bookViews>
    <workbookView xWindow="-120" yWindow="-120" windowWidth="29040" windowHeight="15840" xr2:uid="{64CF79E9-AB52-4B24-8485-6C16898AE937}"/>
  </bookViews>
  <sheets>
    <sheet name="Vagas - Realização" sheetId="1" r:id="rId1"/>
  </sheets>
  <definedNames>
    <definedName name="GO" localSheetId="0">#REF!</definedName>
    <definedName name="GO">#REF!</definedName>
    <definedName name="iw" localSheetId="0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8" i="1" l="1"/>
  <c r="I87" i="1"/>
  <c r="A87" i="1"/>
  <c r="A86" i="1"/>
  <c r="G84" i="1" s="1"/>
  <c r="K85" i="1"/>
  <c r="N85" i="1" s="1"/>
  <c r="I85" i="1"/>
  <c r="J85" i="1" s="1"/>
  <c r="H85" i="1"/>
  <c r="E85" i="1"/>
  <c r="A85" i="1"/>
  <c r="N84" i="1"/>
  <c r="J84" i="1"/>
  <c r="A84" i="1"/>
  <c r="N83" i="1"/>
  <c r="J83" i="1"/>
  <c r="A83" i="1"/>
  <c r="G83" i="1" s="1"/>
  <c r="N81" i="1"/>
  <c r="J81" i="1"/>
  <c r="A81" i="1"/>
  <c r="G81" i="1" s="1"/>
  <c r="N80" i="1"/>
  <c r="J80" i="1"/>
  <c r="A80" i="1"/>
  <c r="G80" i="1" s="1"/>
  <c r="N79" i="1"/>
  <c r="J79" i="1"/>
  <c r="A79" i="1"/>
  <c r="G79" i="1" s="1"/>
  <c r="N78" i="1"/>
  <c r="J78" i="1"/>
  <c r="A78" i="1"/>
  <c r="G78" i="1" s="1"/>
  <c r="N76" i="1"/>
  <c r="J76" i="1"/>
  <c r="A76" i="1"/>
  <c r="G76" i="1" s="1"/>
  <c r="N75" i="1"/>
  <c r="J75" i="1"/>
  <c r="A75" i="1"/>
  <c r="G75" i="1" s="1"/>
  <c r="N74" i="1"/>
  <c r="J74" i="1"/>
  <c r="A74" i="1"/>
  <c r="L71" i="1"/>
  <c r="K71" i="1"/>
  <c r="N71" i="1" s="1"/>
  <c r="J71" i="1"/>
  <c r="I71" i="1"/>
  <c r="H71" i="1"/>
  <c r="E71" i="1"/>
  <c r="N70" i="1"/>
  <c r="M70" i="1"/>
  <c r="J70" i="1"/>
  <c r="A70" i="1"/>
  <c r="N68" i="1"/>
  <c r="M68" i="1"/>
  <c r="J68" i="1"/>
  <c r="A68" i="1"/>
  <c r="N67" i="1"/>
  <c r="M67" i="1"/>
  <c r="J67" i="1"/>
  <c r="A67" i="1"/>
  <c r="N64" i="1"/>
  <c r="M64" i="1"/>
  <c r="J64" i="1"/>
  <c r="A64" i="1"/>
  <c r="N62" i="1"/>
  <c r="M62" i="1"/>
  <c r="J62" i="1"/>
  <c r="A62" i="1"/>
  <c r="N61" i="1"/>
  <c r="M61" i="1"/>
  <c r="J61" i="1"/>
  <c r="A61" i="1"/>
  <c r="N60" i="1"/>
  <c r="M60" i="1"/>
  <c r="J60" i="1"/>
  <c r="A60" i="1"/>
  <c r="N59" i="1"/>
  <c r="M59" i="1"/>
  <c r="J59" i="1"/>
  <c r="A59" i="1"/>
  <c r="K55" i="1"/>
  <c r="I55" i="1"/>
  <c r="J55" i="1" s="1"/>
  <c r="H55" i="1"/>
  <c r="E55" i="1"/>
  <c r="N55" i="1" s="1"/>
  <c r="N54" i="1"/>
  <c r="J54" i="1"/>
  <c r="A54" i="1"/>
  <c r="N53" i="1"/>
  <c r="J53" i="1"/>
  <c r="A53" i="1"/>
  <c r="G53" i="1" s="1"/>
  <c r="N51" i="1"/>
  <c r="J51" i="1"/>
  <c r="A51" i="1"/>
  <c r="N50" i="1"/>
  <c r="J50" i="1"/>
  <c r="A50" i="1"/>
  <c r="N48" i="1"/>
  <c r="J48" i="1"/>
  <c r="A48" i="1"/>
  <c r="N46" i="1"/>
  <c r="J46" i="1"/>
  <c r="A46" i="1"/>
  <c r="G46" i="1" s="1"/>
  <c r="N45" i="1"/>
  <c r="J45" i="1"/>
  <c r="A45" i="1"/>
  <c r="N43" i="1"/>
  <c r="J43" i="1"/>
  <c r="A43" i="1"/>
  <c r="N42" i="1"/>
  <c r="J42" i="1"/>
  <c r="A42" i="1"/>
  <c r="G42" i="1" s="1"/>
  <c r="N41" i="1"/>
  <c r="M41" i="1"/>
  <c r="J41" i="1"/>
  <c r="A41" i="1"/>
  <c r="N39" i="1"/>
  <c r="J39" i="1"/>
  <c r="A39" i="1"/>
  <c r="N38" i="1"/>
  <c r="J38" i="1"/>
  <c r="A38" i="1"/>
  <c r="N36" i="1"/>
  <c r="J36" i="1"/>
  <c r="A36" i="1"/>
  <c r="N35" i="1"/>
  <c r="J35" i="1"/>
  <c r="A35" i="1"/>
  <c r="N33" i="1"/>
  <c r="J33" i="1"/>
  <c r="A33" i="1"/>
  <c r="N32" i="1"/>
  <c r="J32" i="1"/>
  <c r="G32" i="1"/>
  <c r="K28" i="1"/>
  <c r="I28" i="1"/>
  <c r="J28" i="1" s="1"/>
  <c r="H28" i="1"/>
  <c r="H87" i="1" s="1"/>
  <c r="E28" i="1"/>
  <c r="N27" i="1"/>
  <c r="O27" i="1"/>
  <c r="J27" i="1"/>
  <c r="G27" i="1"/>
  <c r="A27" i="1"/>
  <c r="N24" i="1"/>
  <c r="O24" i="1"/>
  <c r="J24" i="1"/>
  <c r="G24" i="1"/>
  <c r="A24" i="1"/>
  <c r="N23" i="1"/>
  <c r="O23" i="1"/>
  <c r="J23" i="1"/>
  <c r="G23" i="1"/>
  <c r="A23" i="1"/>
  <c r="N22" i="1"/>
  <c r="O22" i="1"/>
  <c r="J22" i="1"/>
  <c r="G22" i="1"/>
  <c r="A22" i="1"/>
  <c r="N21" i="1"/>
  <c r="O21" i="1"/>
  <c r="J21" i="1"/>
  <c r="G21" i="1"/>
  <c r="A21" i="1"/>
  <c r="N19" i="1"/>
  <c r="O19" i="1"/>
  <c r="J19" i="1"/>
  <c r="G19" i="1"/>
  <c r="A19" i="1"/>
  <c r="N17" i="1"/>
  <c r="O17" i="1"/>
  <c r="J17" i="1"/>
  <c r="G17" i="1"/>
  <c r="A17" i="1"/>
  <c r="N14" i="1"/>
  <c r="O14" i="1"/>
  <c r="J14" i="1"/>
  <c r="G14" i="1"/>
  <c r="A14" i="1"/>
  <c r="N12" i="1"/>
  <c r="O12" i="1"/>
  <c r="J12" i="1"/>
  <c r="G12" i="1"/>
  <c r="A12" i="1"/>
  <c r="A11" i="1"/>
  <c r="N10" i="1"/>
  <c r="M10" i="1"/>
  <c r="J10" i="1"/>
  <c r="G10" i="1"/>
  <c r="A10" i="1"/>
  <c r="N8" i="1"/>
  <c r="M8" i="1"/>
  <c r="J8" i="1"/>
  <c r="G8" i="1"/>
  <c r="A8" i="1"/>
  <c r="N7" i="1"/>
  <c r="L28" i="1"/>
  <c r="J7" i="1"/>
  <c r="F28" i="1"/>
  <c r="A7" i="1"/>
  <c r="G6" i="1"/>
  <c r="K87" i="1" l="1"/>
  <c r="E87" i="1"/>
  <c r="N28" i="1"/>
  <c r="M39" i="1"/>
  <c r="M51" i="1"/>
  <c r="G70" i="1"/>
  <c r="O70" i="1"/>
  <c r="G61" i="1"/>
  <c r="O61" i="1"/>
  <c r="M36" i="1"/>
  <c r="M43" i="1"/>
  <c r="G64" i="1"/>
  <c r="O64" i="1"/>
  <c r="O75" i="1"/>
  <c r="O78" i="1"/>
  <c r="O80" i="1"/>
  <c r="O83" i="1"/>
  <c r="O41" i="1"/>
  <c r="G41" i="1"/>
  <c r="M48" i="1"/>
  <c r="G60" i="1"/>
  <c r="O60" i="1"/>
  <c r="M33" i="1"/>
  <c r="G68" i="1"/>
  <c r="O68" i="1"/>
  <c r="M38" i="1"/>
  <c r="M45" i="1"/>
  <c r="G62" i="1"/>
  <c r="O62" i="1"/>
  <c r="G28" i="1"/>
  <c r="M50" i="1"/>
  <c r="G59" i="1"/>
  <c r="F71" i="1"/>
  <c r="G71" i="1" s="1"/>
  <c r="O59" i="1"/>
  <c r="O76" i="1"/>
  <c r="O79" i="1"/>
  <c r="O81" i="1"/>
  <c r="M28" i="1"/>
  <c r="O28" i="1"/>
  <c r="F85" i="1"/>
  <c r="G85" i="1" s="1"/>
  <c r="G74" i="1"/>
  <c r="M35" i="1"/>
  <c r="M54" i="1"/>
  <c r="G67" i="1"/>
  <c r="O67" i="1"/>
  <c r="J87" i="1"/>
  <c r="G7" i="1"/>
  <c r="G33" i="1"/>
  <c r="G36" i="1"/>
  <c r="G50" i="1"/>
  <c r="L85" i="1"/>
  <c r="G35" i="1"/>
  <c r="G39" i="1"/>
  <c r="G43" i="1"/>
  <c r="G48" i="1"/>
  <c r="G51" i="1"/>
  <c r="G54" i="1"/>
  <c r="M12" i="1"/>
  <c r="M14" i="1"/>
  <c r="M17" i="1"/>
  <c r="M19" i="1"/>
  <c r="M21" i="1"/>
  <c r="M22" i="1"/>
  <c r="M23" i="1"/>
  <c r="M24" i="1"/>
  <c r="M27" i="1"/>
  <c r="M71" i="1"/>
  <c r="M74" i="1"/>
  <c r="M75" i="1"/>
  <c r="M76" i="1"/>
  <c r="M78" i="1"/>
  <c r="M79" i="1"/>
  <c r="M80" i="1"/>
  <c r="M81" i="1"/>
  <c r="M83" i="1"/>
  <c r="G45" i="1"/>
  <c r="O7" i="1"/>
  <c r="O8" i="1"/>
  <c r="O10" i="1"/>
  <c r="G38" i="1"/>
  <c r="M7" i="1"/>
  <c r="M32" i="1"/>
  <c r="O74" i="1"/>
  <c r="O32" i="1"/>
  <c r="N87" i="1" l="1"/>
  <c r="M85" i="1"/>
  <c r="O85" i="1"/>
  <c r="O46" i="1"/>
  <c r="M46" i="1"/>
  <c r="O54" i="1"/>
  <c r="O50" i="1"/>
  <c r="O38" i="1"/>
  <c r="O35" i="1"/>
  <c r="O48" i="1"/>
  <c r="O42" i="1"/>
  <c r="M42" i="1"/>
  <c r="O43" i="1"/>
  <c r="O33" i="1"/>
  <c r="O51" i="1"/>
  <c r="O84" i="1"/>
  <c r="M84" i="1"/>
  <c r="O71" i="1"/>
  <c r="O36" i="1"/>
  <c r="O53" i="1"/>
  <c r="M53" i="1"/>
  <c r="F55" i="1"/>
  <c r="O45" i="1"/>
  <c r="L55" i="1"/>
  <c r="O39" i="1"/>
  <c r="G55" i="1" l="1"/>
  <c r="F87" i="1"/>
  <c r="G87" i="1" s="1"/>
  <c r="O55" i="1"/>
  <c r="M55" i="1"/>
  <c r="L87" i="1"/>
  <c r="O87" i="1" l="1"/>
  <c r="M8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K3" authorId="0" shapeId="0" xr:uid="{0F3D9CF3-BF28-40B5-B987-0CF4F135FFEA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<sst xmlns="http://schemas.openxmlformats.org/spreadsheetml/2006/main" count="179" uniqueCount="143">
  <si>
    <t>Item. 9.1.6 - Acórdão Nº 699/16</t>
  </si>
  <si>
    <t>Departamento Regional Minas Gerais</t>
  </si>
  <si>
    <t>Ano: 2024</t>
  </si>
  <si>
    <t>CÓDIGO</t>
  </si>
  <si>
    <t>PROGRAMA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</si>
  <si>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</si>
  <si>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</si>
  <si>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</si>
  <si>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</si>
  <si>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</si>
  <si>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</si>
  <si>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</si>
  <si>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Educação</t>
  </si>
  <si>
    <t>1.1</t>
  </si>
  <si>
    <t>Educação Infantil</t>
  </si>
  <si>
    <t>1.1.0.1</t>
  </si>
  <si>
    <t>Creche</t>
  </si>
  <si>
    <t>1.1.0.2</t>
  </si>
  <si>
    <t>Pré-Escola</t>
  </si>
  <si>
    <t>1.2</t>
  </si>
  <si>
    <t>Ensino Fundamental</t>
  </si>
  <si>
    <t>1.2.0.1</t>
  </si>
  <si>
    <t>Anos iniciais</t>
  </si>
  <si>
    <t>1.3</t>
  </si>
  <si>
    <t>Ensino Médio</t>
  </si>
  <si>
    <t>1.3.0.1</t>
  </si>
  <si>
    <t>Anos Letivos</t>
  </si>
  <si>
    <t>1.4</t>
  </si>
  <si>
    <t>Educação de Jovens e Adultos</t>
  </si>
  <si>
    <t>1.4.0.1</t>
  </si>
  <si>
    <t>Alfabetização</t>
  </si>
  <si>
    <t>1.5</t>
  </si>
  <si>
    <t>Educação Complementar</t>
  </si>
  <si>
    <t>1.5.1</t>
  </si>
  <si>
    <t>Acompanhamento Pedagógico</t>
  </si>
  <si>
    <t>1.5.1.1</t>
  </si>
  <si>
    <t>Curso</t>
  </si>
  <si>
    <t>1.5.2</t>
  </si>
  <si>
    <t>Complementação Curricular</t>
  </si>
  <si>
    <t>1.5.2.1</t>
  </si>
  <si>
    <t>1.53</t>
  </si>
  <si>
    <t>Aperfeiçoamento Especializado</t>
  </si>
  <si>
    <t>1.5.3.1</t>
  </si>
  <si>
    <t>Congresso</t>
  </si>
  <si>
    <t>1.5.3.2</t>
  </si>
  <si>
    <t>1.5.3.3</t>
  </si>
  <si>
    <t>Oficina</t>
  </si>
  <si>
    <t>1.5.3.4</t>
  </si>
  <si>
    <t>Palestra</t>
  </si>
  <si>
    <t>1.7</t>
  </si>
  <si>
    <t>Educação em Ciências e Humanidades</t>
  </si>
  <si>
    <t>1.7.1</t>
  </si>
  <si>
    <t>Ciências</t>
  </si>
  <si>
    <t>1.7.1.3</t>
  </si>
  <si>
    <t>Exposição</t>
  </si>
  <si>
    <t>Total do Programa</t>
  </si>
  <si>
    <t>Cultura</t>
  </si>
  <si>
    <t>3.1</t>
  </si>
  <si>
    <t>Artes Cênicas</t>
  </si>
  <si>
    <t>3.1.1</t>
  </si>
  <si>
    <t>Circo</t>
  </si>
  <si>
    <t>3.1.1.2</t>
  </si>
  <si>
    <t>3.1.1.8</t>
  </si>
  <si>
    <t>3.1.2</t>
  </si>
  <si>
    <t>Dança</t>
  </si>
  <si>
    <t>3.1.2.2</t>
  </si>
  <si>
    <t>3.1.2.3</t>
  </si>
  <si>
    <t>3.1.3</t>
  </si>
  <si>
    <t>Teatro</t>
  </si>
  <si>
    <t>3.1.3.2</t>
  </si>
  <si>
    <t>3.1.3.8</t>
  </si>
  <si>
    <t>3.2</t>
  </si>
  <si>
    <t>Artes Visuais</t>
  </si>
  <si>
    <t>3.2.0.1</t>
  </si>
  <si>
    <t>3.2.0.2</t>
  </si>
  <si>
    <t>3.2.0.3</t>
  </si>
  <si>
    <t>3.3</t>
  </si>
  <si>
    <t>Música</t>
  </si>
  <si>
    <t>3.3.0.2</t>
  </si>
  <si>
    <t>3.3.0.8</t>
  </si>
  <si>
    <t>3.4</t>
  </si>
  <si>
    <t>Literatura</t>
  </si>
  <si>
    <t>3.4.0.9</t>
  </si>
  <si>
    <t>3.5</t>
  </si>
  <si>
    <t>Audiovisual</t>
  </si>
  <si>
    <t>3.5.0.1</t>
  </si>
  <si>
    <t>3.5.0.9</t>
  </si>
  <si>
    <t>3.6</t>
  </si>
  <si>
    <t>Biblioteca</t>
  </si>
  <si>
    <t>3.6.0.3</t>
  </si>
  <si>
    <t>Empréstimo</t>
  </si>
  <si>
    <t>3.6.0.4</t>
  </si>
  <si>
    <t>Lazer</t>
  </si>
  <si>
    <t>4.1</t>
  </si>
  <si>
    <t>Desenvolvimento Físico-Esportivo</t>
  </si>
  <si>
    <t>4.1.4</t>
  </si>
  <si>
    <t>Formação Esportiva</t>
  </si>
  <si>
    <t>4.1.4.1</t>
  </si>
  <si>
    <t>Esporte Coletivo</t>
  </si>
  <si>
    <t>4.1.4.2</t>
  </si>
  <si>
    <t>Esporte Individual</t>
  </si>
  <si>
    <t>4.1.4.4</t>
  </si>
  <si>
    <t>Luta</t>
  </si>
  <si>
    <t>4.1.4.5</t>
  </si>
  <si>
    <t>Multipráticas Esportivas</t>
  </si>
  <si>
    <t>4.2</t>
  </si>
  <si>
    <t>Recreação</t>
  </si>
  <si>
    <t>4.2.0.1</t>
  </si>
  <si>
    <t>Colônia de Férias</t>
  </si>
  <si>
    <t>4.3</t>
  </si>
  <si>
    <t>Turismo Social</t>
  </si>
  <si>
    <t>4.3.1</t>
  </si>
  <si>
    <t>Turismo Emissivo</t>
  </si>
  <si>
    <t>4.3.1.1</t>
  </si>
  <si>
    <t>Excursão</t>
  </si>
  <si>
    <t>4.3.1.2</t>
  </si>
  <si>
    <t>Passeio</t>
  </si>
  <si>
    <t>4.3.2</t>
  </si>
  <si>
    <t>Turismo Receptivo</t>
  </si>
  <si>
    <t>4.3.2.3</t>
  </si>
  <si>
    <t>Passeio Local</t>
  </si>
  <si>
    <t>Assistência</t>
  </si>
  <si>
    <t>5.1</t>
  </si>
  <si>
    <t>Desenvolvimento Comunitário</t>
  </si>
  <si>
    <t>5.1.0.2</t>
  </si>
  <si>
    <t>5.1.0.3</t>
  </si>
  <si>
    <t>Encontro</t>
  </si>
  <si>
    <t>5.1.0.4</t>
  </si>
  <si>
    <t>5.2</t>
  </si>
  <si>
    <t>Segurança Alimentar e Apoio Social</t>
  </si>
  <si>
    <t>5.2.2.1</t>
  </si>
  <si>
    <t>5.2.2.2</t>
  </si>
  <si>
    <t>5.2.2.3</t>
  </si>
  <si>
    <t>5.2.2.5</t>
  </si>
  <si>
    <t>5.3</t>
  </si>
  <si>
    <t>Trabalho Social com Grupos</t>
  </si>
  <si>
    <t>5.3.0.5</t>
  </si>
  <si>
    <t>5.3.0.6</t>
  </si>
  <si>
    <t>TOTAL</t>
  </si>
  <si>
    <t>Legenda: A informação de vagas refere-se a quantidade de clientes inscritos nas realizações.</t>
  </si>
  <si>
    <t>Grupos Sociais de Idosos</t>
  </si>
  <si>
    <t>Outros Grupos Sociais</t>
  </si>
  <si>
    <t>Grupos Sociais de Voluntários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</si>
</sst>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9"/>
      <color indexed="81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lightDown">
        <bgColor theme="2"/>
      </patternFill>
    </fill>
    <fill>
      <patternFill patternType="solid">
        <fgColor rgb="FFF9D8D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5B8EA"/>
        <bgColor indexed="64"/>
      </patternFill>
    </fill>
    <fill>
      <patternFill patternType="solid">
        <fgColor rgb="FFE1CCEA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2" fillId="2" borderId="4" xfId="0" applyFont="1" applyFill="1" applyBorder="1"/>
    <xf numFmtId="0" fontId="0" fillId="3" borderId="8" xfId="0" applyFill="1" applyBorder="1"/>
    <xf numFmtId="0" fontId="0" fillId="3" borderId="9" xfId="0" applyFill="1" applyBorder="1"/>
    <xf numFmtId="9" fontId="0" fillId="3" borderId="10" xfId="1" applyFont="1" applyFill="1" applyBorder="1"/>
    <xf numFmtId="0" fontId="0" fillId="0" borderId="11" xfId="0" applyBorder="1" applyAlignment="1">
      <alignment horizontal="left" vertical="center" indent="1"/>
    </xf>
    <xf numFmtId="0" fontId="0" fillId="2" borderId="11" xfId="0" applyFill="1" applyBorder="1" applyAlignment="1">
      <alignment horizontal="left" indent="1"/>
    </xf>
    <xf numFmtId="3" fontId="0" fillId="2" borderId="12" xfId="0" applyNumberFormat="1" applyFill="1" applyBorder="1" applyAlignment="1">
      <alignment horizontal="center"/>
    </xf>
    <xf numFmtId="3" fontId="0" fillId="2" borderId="13" xfId="0" applyNumberFormat="1" applyFill="1" applyBorder="1" applyAlignment="1">
      <alignment horizontal="center"/>
    </xf>
    <xf numFmtId="10" fontId="0" fillId="2" borderId="14" xfId="1" applyNumberFormat="1" applyFont="1" applyFill="1" applyBorder="1" applyAlignment="1">
      <alignment horizontal="center"/>
    </xf>
    <xf numFmtId="9" fontId="0" fillId="2" borderId="14" xfId="1" applyFont="1" applyFill="1" applyBorder="1" applyAlignment="1">
      <alignment horizontal="center"/>
    </xf>
    <xf numFmtId="0" fontId="0" fillId="0" borderId="11" xfId="0" applyBorder="1" applyAlignment="1">
      <alignment horizontal="left" vertical="center" indent="3"/>
    </xf>
    <xf numFmtId="0" fontId="0" fillId="0" borderId="11" xfId="0" applyBorder="1" applyAlignment="1">
      <alignment horizontal="left" indent="3"/>
    </xf>
    <xf numFmtId="3" fontId="0" fillId="0" borderId="12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10" fontId="0" fillId="0" borderId="14" xfId="1" applyNumberFormat="1" applyFont="1" applyBorder="1" applyAlignment="1">
      <alignment horizontal="center"/>
    </xf>
    <xf numFmtId="9" fontId="0" fillId="0" borderId="14" xfId="1" applyFont="1" applyBorder="1" applyAlignment="1">
      <alignment horizontal="center"/>
    </xf>
    <xf numFmtId="0" fontId="0" fillId="0" borderId="11" xfId="0" applyBorder="1" applyAlignment="1">
      <alignment horizontal="left" vertical="center" indent="2"/>
    </xf>
    <xf numFmtId="0" fontId="0" fillId="2" borderId="11" xfId="0" applyFill="1" applyBorder="1" applyAlignment="1">
      <alignment horizontal="left" indent="2"/>
    </xf>
    <xf numFmtId="10" fontId="0" fillId="0" borderId="14" xfId="1" applyNumberFormat="1" applyFont="1" applyFill="1" applyBorder="1" applyAlignment="1">
      <alignment horizontal="center"/>
    </xf>
    <xf numFmtId="9" fontId="0" fillId="0" borderId="14" xfId="1" applyFont="1" applyFill="1" applyBorder="1" applyAlignment="1">
      <alignment horizontal="center"/>
    </xf>
    <xf numFmtId="0" fontId="4" fillId="2" borderId="11" xfId="0" applyFont="1" applyFill="1" applyBorder="1" applyAlignment="1">
      <alignment horizontal="left" indent="1"/>
    </xf>
    <xf numFmtId="0" fontId="4" fillId="2" borderId="11" xfId="0" applyFont="1" applyFill="1" applyBorder="1" applyAlignment="1">
      <alignment horizontal="left" indent="2"/>
    </xf>
    <xf numFmtId="0" fontId="4" fillId="0" borderId="11" xfId="0" applyFont="1" applyBorder="1" applyAlignment="1">
      <alignment horizontal="left" indent="3"/>
    </xf>
    <xf numFmtId="0" fontId="0" fillId="0" borderId="5" xfId="0" applyBorder="1" applyAlignment="1">
      <alignment vertical="center"/>
    </xf>
    <xf numFmtId="0" fontId="2" fillId="0" borderId="5" xfId="0" applyFont="1" applyBorder="1" applyAlignment="1">
      <alignment horizontal="right"/>
    </xf>
    <xf numFmtId="3" fontId="2" fillId="0" borderId="15" xfId="0" applyNumberFormat="1" applyFont="1" applyBorder="1" applyAlignment="1">
      <alignment horizontal="center"/>
    </xf>
    <xf numFmtId="10" fontId="2" fillId="0" borderId="16" xfId="1" applyNumberFormat="1" applyFont="1" applyFill="1" applyBorder="1" applyAlignment="1">
      <alignment horizontal="center"/>
    </xf>
    <xf numFmtId="3" fontId="2" fillId="0" borderId="17" xfId="0" applyNumberFormat="1" applyFont="1" applyBorder="1" applyAlignment="1">
      <alignment horizontal="center"/>
    </xf>
    <xf numFmtId="9" fontId="2" fillId="0" borderId="18" xfId="1" applyFont="1" applyFill="1" applyBorder="1" applyAlignment="1">
      <alignment horizontal="center"/>
    </xf>
    <xf numFmtId="9" fontId="2" fillId="0" borderId="19" xfId="1" applyFont="1" applyFill="1" applyBorder="1" applyAlignment="1">
      <alignment horizontal="center"/>
    </xf>
    <xf numFmtId="9" fontId="0" fillId="0" borderId="0" xfId="1" applyFont="1" applyFill="1"/>
    <xf numFmtId="0" fontId="2" fillId="4" borderId="4" xfId="0" applyFont="1" applyFill="1" applyBorder="1"/>
    <xf numFmtId="3" fontId="0" fillId="3" borderId="8" xfId="0" applyNumberFormat="1" applyFill="1" applyBorder="1"/>
    <xf numFmtId="3" fontId="0" fillId="3" borderId="9" xfId="0" applyNumberFormat="1" applyFill="1" applyBorder="1"/>
    <xf numFmtId="10" fontId="0" fillId="3" borderId="10" xfId="0" applyNumberFormat="1" applyFill="1" applyBorder="1"/>
    <xf numFmtId="0" fontId="0" fillId="3" borderId="10" xfId="0" applyFill="1" applyBorder="1"/>
    <xf numFmtId="0" fontId="0" fillId="4" borderId="11" xfId="0" applyFill="1" applyBorder="1" applyAlignment="1">
      <alignment horizontal="left" indent="1"/>
    </xf>
    <xf numFmtId="3" fontId="0" fillId="4" borderId="12" xfId="0" applyNumberFormat="1" applyFill="1" applyBorder="1" applyAlignment="1">
      <alignment horizontal="center"/>
    </xf>
    <xf numFmtId="3" fontId="0" fillId="4" borderId="13" xfId="0" applyNumberFormat="1" applyFill="1" applyBorder="1" applyAlignment="1">
      <alignment horizontal="center"/>
    </xf>
    <xf numFmtId="10" fontId="0" fillId="4" borderId="14" xfId="1" applyNumberFormat="1" applyFont="1" applyFill="1" applyBorder="1" applyAlignment="1">
      <alignment horizontal="center"/>
    </xf>
    <xf numFmtId="9" fontId="0" fillId="4" borderId="14" xfId="1" applyFont="1" applyFill="1" applyBorder="1" applyAlignment="1">
      <alignment horizontal="center"/>
    </xf>
    <xf numFmtId="0" fontId="0" fillId="4" borderId="11" xfId="0" applyFill="1" applyBorder="1" applyAlignment="1">
      <alignment horizontal="left" indent="2"/>
    </xf>
    <xf numFmtId="0" fontId="0" fillId="3" borderId="5" xfId="0" applyFill="1" applyBorder="1" applyAlignment="1">
      <alignment vertical="center"/>
    </xf>
    <xf numFmtId="3" fontId="2" fillId="0" borderId="20" xfId="0" applyNumberFormat="1" applyFont="1" applyBorder="1" applyAlignment="1">
      <alignment horizontal="center"/>
    </xf>
    <xf numFmtId="10" fontId="2" fillId="0" borderId="16" xfId="1" applyNumberFormat="1" applyFont="1" applyBorder="1" applyAlignment="1">
      <alignment horizontal="center"/>
    </xf>
    <xf numFmtId="10" fontId="2" fillId="0" borderId="16" xfId="1" applyNumberFormat="1" applyFont="1" applyBorder="1"/>
    <xf numFmtId="9" fontId="2" fillId="0" borderId="16" xfId="1" applyFont="1" applyBorder="1" applyAlignment="1">
      <alignment horizontal="center"/>
    </xf>
    <xf numFmtId="0" fontId="2" fillId="5" borderId="21" xfId="0" applyFont="1" applyFill="1" applyBorder="1"/>
    <xf numFmtId="0" fontId="0" fillId="5" borderId="11" xfId="0" applyFill="1" applyBorder="1" applyAlignment="1">
      <alignment horizontal="left" indent="1"/>
    </xf>
    <xf numFmtId="3" fontId="0" fillId="5" borderId="12" xfId="0" applyNumberFormat="1" applyFill="1" applyBorder="1" applyAlignment="1">
      <alignment horizontal="center"/>
    </xf>
    <xf numFmtId="3" fontId="0" fillId="5" borderId="13" xfId="0" applyNumberFormat="1" applyFill="1" applyBorder="1" applyAlignment="1">
      <alignment horizontal="center"/>
    </xf>
    <xf numFmtId="10" fontId="0" fillId="5" borderId="14" xfId="1" applyNumberFormat="1" applyFont="1" applyFill="1" applyBorder="1" applyAlignment="1">
      <alignment horizontal="center"/>
    </xf>
    <xf numFmtId="9" fontId="0" fillId="5" borderId="14" xfId="1" applyFont="1" applyFill="1" applyBorder="1" applyAlignment="1">
      <alignment horizontal="center"/>
    </xf>
    <xf numFmtId="0" fontId="0" fillId="5" borderId="11" xfId="0" applyFill="1" applyBorder="1" applyAlignment="1">
      <alignment horizontal="left" indent="2"/>
    </xf>
    <xf numFmtId="0" fontId="2" fillId="6" borderId="4" xfId="0" applyFont="1" applyFill="1" applyBorder="1"/>
    <xf numFmtId="0" fontId="0" fillId="6" borderId="11" xfId="0" applyFill="1" applyBorder="1" applyAlignment="1">
      <alignment horizontal="left" indent="1"/>
    </xf>
    <xf numFmtId="3" fontId="0" fillId="6" borderId="12" xfId="0" applyNumberFormat="1" applyFill="1" applyBorder="1" applyAlignment="1">
      <alignment horizontal="center"/>
    </xf>
    <xf numFmtId="3" fontId="0" fillId="6" borderId="13" xfId="0" applyNumberFormat="1" applyFill="1" applyBorder="1" applyAlignment="1">
      <alignment horizontal="center"/>
    </xf>
    <xf numFmtId="10" fontId="0" fillId="6" borderId="14" xfId="1" applyNumberFormat="1" applyFont="1" applyFill="1" applyBorder="1" applyAlignment="1">
      <alignment horizontal="center"/>
    </xf>
    <xf numFmtId="9" fontId="0" fillId="6" borderId="14" xfId="1" applyFont="1" applyFill="1" applyBorder="1" applyAlignment="1">
      <alignment horizontal="center"/>
    </xf>
    <xf numFmtId="0" fontId="0" fillId="7" borderId="11" xfId="0" applyFill="1" applyBorder="1" applyAlignment="1">
      <alignment horizontal="left" indent="1"/>
    </xf>
    <xf numFmtId="3" fontId="2" fillId="0" borderId="22" xfId="0" applyNumberFormat="1" applyFont="1" applyBorder="1" applyAlignment="1">
      <alignment horizontal="center"/>
    </xf>
    <xf numFmtId="3" fontId="2" fillId="0" borderId="23" xfId="0" applyNumberFormat="1" applyFont="1" applyBorder="1" applyAlignment="1">
      <alignment horizontal="center"/>
    </xf>
    <xf numFmtId="10" fontId="2" fillId="0" borderId="19" xfId="1" applyNumberFormat="1" applyFont="1" applyBorder="1" applyAlignment="1">
      <alignment horizontal="center"/>
    </xf>
    <xf numFmtId="9" fontId="2" fillId="0" borderId="19" xfId="1" applyFont="1" applyBorder="1" applyAlignment="1">
      <alignment horizontal="center"/>
    </xf>
    <xf numFmtId="3" fontId="0" fillId="0" borderId="0" xfId="0" applyNumberFormat="1"/>
    <xf numFmtId="0" fontId="5" fillId="0" borderId="6" xfId="0" applyFont="1" applyBorder="1" applyAlignment="1">
      <alignment horizontal="center" vertical="center"/>
    </xf>
    <xf numFmtId="3" fontId="2" fillId="0" borderId="24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28575</xdr:rowOff>
    </xdr:from>
    <xdr:to>
      <xdr:col>3</xdr:col>
      <xdr:colOff>565439</xdr:colOff>
      <xdr:row>0</xdr:row>
      <xdr:rowOff>647700</xdr:rowOff>
    </xdr:to>
    <xdr:pic>
      <xdr:nvPicPr>
        <xdr:cNvPr id="2" name="Picture 21">
          <a:extLst>
            <a:ext uri="{FF2B5EF4-FFF2-40B4-BE49-F238E27FC236}">
              <a16:creationId xmlns:a16="http://schemas.microsoft.com/office/drawing/2014/main" id="{AC0CDBB6-36D0-4677-A449-C2D705BE1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7325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7E7F9-3825-4825-8730-8811C2C28C90}">
  <sheetPr>
    <pageSetUpPr fitToPage="1"/>
  </sheetPr>
  <dimension ref="A1:S93"/>
  <sheetViews>
    <sheetView showGridLines="0" tabSelected="1" topLeftCell="B1" zoomScale="118" zoomScaleNormal="118" workbookViewId="0">
      <pane ySplit="4" topLeftCell="A5" activePane="bottomLeft" state="frozen"/>
      <selection activeCell="E37" sqref="E37"/>
      <selection pane="bottomLeft" activeCell="C1" sqref="C1:O1"/>
    </sheetView>
  </sheetViews>
  <sheetFormatPr defaultRowHeight="15" x14ac:dyDescent="0.25"/>
  <cols>
    <col min="1" max="1" width="76" bestFit="1" customWidth="1"/>
    <col min="2" max="2" width="2.85546875" customWidth="1"/>
    <col min="3" max="3" width="10.5703125" bestFit="1" customWidth="1"/>
    <col min="4" max="4" width="36.42578125" bestFit="1" customWidth="1"/>
    <col min="5" max="5" width="9" bestFit="1" customWidth="1"/>
    <col min="6" max="6" width="10.28515625" bestFit="1" customWidth="1"/>
    <col min="7" max="7" width="10.7109375" customWidth="1"/>
    <col min="8" max="8" width="9" bestFit="1" customWidth="1"/>
    <col min="9" max="10" width="10.28515625" bestFit="1" customWidth="1"/>
    <col min="11" max="11" width="9" bestFit="1" customWidth="1"/>
    <col min="12" max="13" width="10.28515625" bestFit="1" customWidth="1"/>
    <col min="14" max="14" width="9.85546875" customWidth="1"/>
    <col min="15" max="15" width="10.42578125" customWidth="1"/>
  </cols>
  <sheetData>
    <row r="1" spans="1:15" ht="56.45" customHeight="1" thickBot="1" x14ac:dyDescent="0.3">
      <c r="C1" s="77" t="s">
        <v>0</v>
      </c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9"/>
    </row>
    <row r="2" spans="1:15" ht="25.9" customHeight="1" thickBot="1" x14ac:dyDescent="0.3">
      <c r="C2" s="1" t="s">
        <v>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2</v>
      </c>
    </row>
    <row r="3" spans="1:15" ht="30.95" customHeight="1" thickBot="1" x14ac:dyDescent="0.3">
      <c r="C3" s="80" t="s">
        <v>3</v>
      </c>
      <c r="D3" s="80" t="s">
        <v>4</v>
      </c>
      <c r="E3" s="82" t="s">
        <v>5</v>
      </c>
      <c r="F3" s="83"/>
      <c r="G3" s="84"/>
      <c r="H3" s="82" t="s">
        <v>6</v>
      </c>
      <c r="I3" s="83"/>
      <c r="J3" s="84"/>
      <c r="K3" s="82" t="s">
        <v>7</v>
      </c>
      <c r="L3" s="83"/>
      <c r="M3" s="84"/>
      <c r="N3" s="82" t="s">
        <v>8</v>
      </c>
      <c r="O3" s="84"/>
    </row>
    <row r="4" spans="1:15" ht="45.75" thickBot="1" x14ac:dyDescent="0.3">
      <c r="C4" s="81"/>
      <c r="D4" s="81"/>
      <c r="E4" s="4" t="s">
        <v>9</v>
      </c>
      <c r="F4" s="4" t="s">
        <v>10</v>
      </c>
      <c r="G4" s="4" t="s">
        <v>11</v>
      </c>
      <c r="H4" s="4" t="s">
        <v>9</v>
      </c>
      <c r="I4" s="4" t="s">
        <v>10</v>
      </c>
      <c r="J4" s="4" t="s">
        <v>11</v>
      </c>
      <c r="K4" s="4" t="s">
        <v>9</v>
      </c>
      <c r="L4" s="4" t="s">
        <v>10</v>
      </c>
      <c r="M4" s="4" t="s">
        <v>11</v>
      </c>
      <c r="N4" s="4" t="s">
        <v>9</v>
      </c>
      <c r="O4" s="5" t="s">
        <v>10</v>
      </c>
    </row>
    <row r="5" spans="1:15" x14ac:dyDescent="0.25">
      <c r="C5" s="6">
        <v>1</v>
      </c>
      <c r="D5" s="7" t="s">
        <v>12</v>
      </c>
      <c r="E5" s="8"/>
      <c r="F5" s="9"/>
      <c r="G5" s="10"/>
      <c r="H5" s="8"/>
      <c r="I5" s="9"/>
      <c r="J5" s="10"/>
      <c r="K5" s="8"/>
      <c r="L5" s="9"/>
      <c r="M5" s="10"/>
      <c r="N5" s="10"/>
      <c r="O5" s="10"/>
    </row>
    <row r="6" spans="1:15" x14ac:dyDescent="0.25">
      <c r="C6" s="11" t="s">
        <v>13</v>
      </c>
      <c r="D6" s="12" t="s">
        <v>14</v>
      </c>
      <c r="E6" s="13"/>
      <c r="F6" s="14"/>
      <c r="G6" s="15" t="str">
        <f>IFERROR(F6/E6,"-")</f>
        <v>-</v>
      </c>
      <c r="H6" s="13"/>
      <c r="I6" s="14"/>
      <c r="J6" s="15"/>
      <c r="K6" s="13"/>
      <c r="L6" s="14"/>
      <c r="M6" s="15"/>
      <c r="N6" s="16"/>
      <c r="O6" s="16"/>
    </row>
    <row r="7" spans="1:15" x14ac:dyDescent="0.25">
      <c r="A7" t="str">
        <f>D5&amp;D6&amp;"Sem Modalidade"&amp;D7</f>
        <v>EducaçãoEducação InfantilSem ModalidadeCreche</v>
      </c>
      <c r="C7" s="17" t="s">
        <v>15</v>
      </c>
      <c r="D7" s="18" t="s">
        <v>16</v>
      </c>
      <c r="E7" s="19">
        <v>278</v>
      </c>
      <c r="F7" s="20">
        <v>284</v>
      </c>
      <c r="G7" s="21">
        <f>IFERROR(F7/E7,"-")</f>
        <v>1.0215827338129497</v>
      </c>
      <c r="H7" s="19"/>
      <c r="I7" s="20"/>
      <c r="J7" s="21" t="str">
        <f>IFERROR(I7/H7,"-")</f>
        <v>-</v>
      </c>
      <c r="K7" s="19">
        <v>201</v>
      </c>
      <c r="L7" s="20">
        <v>188</v>
      </c>
      <c r="M7" s="21">
        <f>IFERROR(L7/K7,"-")</f>
        <v>0.93532338308457708</v>
      </c>
      <c r="N7" s="22">
        <f>IFERROR(K7/E7,"-")</f>
        <v>0.7230215827338129</v>
      </c>
      <c r="O7" s="22">
        <f>IFERROR(L7/F7,"-")</f>
        <v>0.6619718309859155</v>
      </c>
    </row>
    <row r="8" spans="1:15" x14ac:dyDescent="0.25">
      <c r="A8" t="str">
        <f>D5&amp;D6&amp;"Sem Modalidade"&amp;D8</f>
        <v>EducaçãoEducação InfantilSem ModalidadePré-Escola</v>
      </c>
      <c r="C8" s="17" t="s">
        <v>17</v>
      </c>
      <c r="D8" s="18" t="s">
        <v>18</v>
      </c>
      <c r="E8" s="19">
        <v>427</v>
      </c>
      <c r="F8" s="20">
        <v>427</v>
      </c>
      <c r="G8" s="21">
        <f>IFERROR(F8/E8,"-")</f>
        <v>1</v>
      </c>
      <c r="H8" s="19"/>
      <c r="I8" s="20"/>
      <c r="J8" s="21" t="str">
        <f>IFERROR(I8/H8,"-")</f>
        <v>-</v>
      </c>
      <c r="K8" s="19">
        <v>218</v>
      </c>
      <c r="L8" s="20">
        <v>208</v>
      </c>
      <c r="M8" s="21">
        <f>IFERROR(L8/K8,"-")</f>
        <v>0.95412844036697253</v>
      </c>
      <c r="N8" s="22">
        <f>IFERROR(K8/E8,"-")</f>
        <v>0.51053864168618268</v>
      </c>
      <c r="O8" s="22">
        <f>IFERROR(L8/F8,"-")</f>
        <v>0.48711943793911006</v>
      </c>
    </row>
    <row r="9" spans="1:15" x14ac:dyDescent="0.25">
      <c r="C9" s="11" t="s">
        <v>19</v>
      </c>
      <c r="D9" s="12" t="s">
        <v>20</v>
      </c>
      <c r="E9" s="13"/>
      <c r="F9" s="14"/>
      <c r="G9" s="15"/>
      <c r="H9" s="13"/>
      <c r="I9" s="14"/>
      <c r="J9" s="15"/>
      <c r="K9" s="13"/>
      <c r="L9" s="14"/>
      <c r="M9" s="15"/>
      <c r="N9" s="16"/>
      <c r="O9" s="16"/>
    </row>
    <row r="10" spans="1:15" x14ac:dyDescent="0.25">
      <c r="A10" t="str">
        <f>D5&amp;D9&amp;"Sem Modalidade"&amp;D10</f>
        <v>EducaçãoEnsino FundamentalSem ModalidadeAnos iniciais</v>
      </c>
      <c r="C10" s="17" t="s">
        <v>21</v>
      </c>
      <c r="D10" s="18" t="s">
        <v>22</v>
      </c>
      <c r="E10" s="19">
        <v>917</v>
      </c>
      <c r="F10" s="20">
        <v>916</v>
      </c>
      <c r="G10" s="21">
        <f>IFERROR(F10/E10,"-")</f>
        <v>0.99890948745910579</v>
      </c>
      <c r="H10" s="19"/>
      <c r="I10" s="20"/>
      <c r="J10" s="21" t="str">
        <f>IFERROR(I10/H10,"-")</f>
        <v>-</v>
      </c>
      <c r="K10" s="19">
        <v>573</v>
      </c>
      <c r="L10" s="20">
        <v>515</v>
      </c>
      <c r="M10" s="21">
        <f>IFERROR(L10/K10,"-")</f>
        <v>0.89877835951134377</v>
      </c>
      <c r="N10" s="22">
        <f>IFERROR(K10/E10,"-")</f>
        <v>0.62486368593238817</v>
      </c>
      <c r="O10" s="22">
        <f>IFERROR(L10/F10,"-")</f>
        <v>0.56222707423580787</v>
      </c>
    </row>
    <row r="11" spans="1:15" x14ac:dyDescent="0.25">
      <c r="A11" t="str">
        <f t="shared" ref="A11" si="0">D6&amp;D10&amp;"Sem Modalidade"&amp;D11</f>
        <v>Educação InfantilAnos iniciaisSem ModalidadeEnsino Médio</v>
      </c>
      <c r="C11" s="11" t="s">
        <v>23</v>
      </c>
      <c r="D11" s="12" t="s">
        <v>24</v>
      </c>
      <c r="E11" s="13"/>
      <c r="F11" s="14"/>
      <c r="G11" s="15"/>
      <c r="H11" s="13"/>
      <c r="I11" s="14"/>
      <c r="J11" s="15"/>
      <c r="K11" s="13"/>
      <c r="L11" s="14"/>
      <c r="M11" s="15"/>
      <c r="N11" s="16"/>
      <c r="O11" s="16"/>
    </row>
    <row r="12" spans="1:15" x14ac:dyDescent="0.25">
      <c r="A12" t="str">
        <f>D5&amp;D11&amp;"Sem Modalidade"&amp;D12</f>
        <v>EducaçãoEnsino MédioSem ModalidadeAnos Letivos</v>
      </c>
      <c r="C12" s="17" t="s">
        <v>25</v>
      </c>
      <c r="D12" s="18" t="s">
        <v>26</v>
      </c>
      <c r="E12" s="19">
        <v>123</v>
      </c>
      <c r="F12" s="20">
        <v>122</v>
      </c>
      <c r="G12" s="21">
        <f>IFERROR(F12/E12,"-")</f>
        <v>0.99186991869918695</v>
      </c>
      <c r="H12" s="19"/>
      <c r="I12" s="20"/>
      <c r="J12" s="21" t="str">
        <f>IFERROR(I12/H12,"-")</f>
        <v>-</v>
      </c>
      <c r="K12" s="19">
        <v>85.15384615384616</v>
      </c>
      <c r="L12" s="20">
        <v>52</v>
      </c>
      <c r="M12" s="21">
        <f>IFERROR(L12/K12,"-")</f>
        <v>0.61065943992773253</v>
      </c>
      <c r="N12" s="22">
        <f>IFERROR(K12/E12,"-")</f>
        <v>0.6923076923076924</v>
      </c>
      <c r="O12" s="22">
        <f>IFERROR(L12/F12,"-")</f>
        <v>0.42622950819672129</v>
      </c>
    </row>
    <row r="13" spans="1:15" x14ac:dyDescent="0.25">
      <c r="C13" s="11" t="s">
        <v>27</v>
      </c>
      <c r="D13" s="12" t="s">
        <v>28</v>
      </c>
      <c r="E13" s="13"/>
      <c r="F13" s="14"/>
      <c r="G13" s="15"/>
      <c r="H13" s="13"/>
      <c r="I13" s="14"/>
      <c r="J13" s="15"/>
      <c r="K13" s="13"/>
      <c r="L13" s="14"/>
      <c r="M13" s="15"/>
      <c r="N13" s="16"/>
      <c r="O13" s="16"/>
    </row>
    <row r="14" spans="1:15" x14ac:dyDescent="0.25">
      <c r="A14" t="str">
        <f>D5&amp;D13&amp;"Sem Modalidade"&amp;D14</f>
        <v>EducaçãoEducação de Jovens e AdultosSem ModalidadeAlfabetização</v>
      </c>
      <c r="C14" s="17" t="s">
        <v>29</v>
      </c>
      <c r="D14" s="18" t="s">
        <v>30</v>
      </c>
      <c r="E14" s="19">
        <v>108</v>
      </c>
      <c r="F14" s="20">
        <v>130</v>
      </c>
      <c r="G14" s="21">
        <f>IFERROR(F14/E14,"-")</f>
        <v>1.2037037037037037</v>
      </c>
      <c r="H14" s="19"/>
      <c r="I14" s="20"/>
      <c r="J14" s="21" t="str">
        <f>IFERROR(I14/H14,"-")</f>
        <v>-</v>
      </c>
      <c r="K14" s="19">
        <v>108</v>
      </c>
      <c r="L14" s="20">
        <v>123</v>
      </c>
      <c r="M14" s="21">
        <f>IFERROR(L14/K14,"-")</f>
        <v>1.1388888888888888</v>
      </c>
      <c r="N14" s="22">
        <f>IFERROR(K14/E14,"-")</f>
        <v>1</v>
      </c>
      <c r="O14" s="22">
        <f>IFERROR(L14/F14,"-")</f>
        <v>0.94615384615384612</v>
      </c>
    </row>
    <row r="15" spans="1:15" x14ac:dyDescent="0.25">
      <c r="C15" s="11" t="s">
        <v>31</v>
      </c>
      <c r="D15" s="12" t="s">
        <v>32</v>
      </c>
      <c r="E15" s="13"/>
      <c r="F15" s="14"/>
      <c r="G15" s="15"/>
      <c r="H15" s="13"/>
      <c r="I15" s="14"/>
      <c r="J15" s="15"/>
      <c r="K15" s="13"/>
      <c r="L15" s="14"/>
      <c r="M15" s="15"/>
      <c r="N15" s="16"/>
      <c r="O15" s="16"/>
    </row>
    <row r="16" spans="1:15" x14ac:dyDescent="0.25">
      <c r="C16" s="23" t="s">
        <v>33</v>
      </c>
      <c r="D16" s="24" t="s">
        <v>34</v>
      </c>
      <c r="E16" s="13"/>
      <c r="F16" s="14"/>
      <c r="G16" s="15"/>
      <c r="H16" s="13"/>
      <c r="I16" s="14"/>
      <c r="J16" s="15"/>
      <c r="K16" s="13"/>
      <c r="L16" s="14"/>
      <c r="M16" s="15"/>
      <c r="N16" s="16"/>
      <c r="O16" s="16"/>
    </row>
    <row r="17" spans="1:19" x14ac:dyDescent="0.25">
      <c r="A17" t="str">
        <f>D5&amp;D15&amp;"Acompanhamento Pedagógico"&amp;D17</f>
        <v>EducaçãoEducação ComplementarAcompanhamento PedagógicoCurso</v>
      </c>
      <c r="C17" s="17" t="s">
        <v>35</v>
      </c>
      <c r="D17" s="18" t="s">
        <v>36</v>
      </c>
      <c r="E17" s="19">
        <v>2486</v>
      </c>
      <c r="F17" s="20">
        <v>2203</v>
      </c>
      <c r="G17" s="21">
        <f>IFERROR(F17/E17,"-")</f>
        <v>0.88616251005631541</v>
      </c>
      <c r="H17" s="19"/>
      <c r="I17" s="20"/>
      <c r="J17" s="21" t="str">
        <f>IFERROR(I17/H17,"-")</f>
        <v>-</v>
      </c>
      <c r="K17" s="19">
        <v>2188.0170291491086</v>
      </c>
      <c r="L17" s="20">
        <v>2083</v>
      </c>
      <c r="M17" s="21">
        <f>IFERROR(L17/K17,"-")</f>
        <v>0.95200355950156923</v>
      </c>
      <c r="N17" s="22">
        <f>IFERROR(K17/E17,"-")</f>
        <v>0.88013557085643945</v>
      </c>
      <c r="O17" s="22">
        <f>IFERROR(L17/F17,"-")</f>
        <v>0.94552882433045848</v>
      </c>
    </row>
    <row r="18" spans="1:19" x14ac:dyDescent="0.25">
      <c r="C18" s="23" t="s">
        <v>37</v>
      </c>
      <c r="D18" s="24" t="s">
        <v>38</v>
      </c>
      <c r="E18" s="13"/>
      <c r="F18" s="14"/>
      <c r="G18" s="15"/>
      <c r="H18" s="13"/>
      <c r="I18" s="14"/>
      <c r="J18" s="15"/>
      <c r="K18" s="13"/>
      <c r="L18" s="14"/>
      <c r="M18" s="15"/>
      <c r="N18" s="16"/>
      <c r="O18" s="16"/>
    </row>
    <row r="19" spans="1:19" x14ac:dyDescent="0.25">
      <c r="A19" t="str">
        <f>D5&amp;D15&amp;"Complementação Curricular"&amp;D19</f>
        <v>EducaçãoEducação ComplementarComplementação CurricularCurso</v>
      </c>
      <c r="C19" s="17" t="s">
        <v>39</v>
      </c>
      <c r="D19" s="18" t="s">
        <v>36</v>
      </c>
      <c r="E19" s="19">
        <v>1145</v>
      </c>
      <c r="F19" s="20">
        <v>1803</v>
      </c>
      <c r="G19" s="25">
        <f>IFERROR(F19/E19,"-")</f>
        <v>1.5746724890829695</v>
      </c>
      <c r="H19" s="19"/>
      <c r="I19" s="20"/>
      <c r="J19" s="25" t="str">
        <f>IFERROR(I19/H19,"-")</f>
        <v>-</v>
      </c>
      <c r="K19" s="19">
        <v>894</v>
      </c>
      <c r="L19" s="20">
        <v>681</v>
      </c>
      <c r="M19" s="25">
        <f>IFERROR(L19/K19,"-")</f>
        <v>0.76174496644295298</v>
      </c>
      <c r="N19" s="26">
        <f>IFERROR(K19/E19,"-")</f>
        <v>0.78078602620087334</v>
      </c>
      <c r="O19" s="26">
        <f>IFERROR(L19/F19,"-")</f>
        <v>0.37770382695507487</v>
      </c>
    </row>
    <row r="20" spans="1:19" x14ac:dyDescent="0.25">
      <c r="C20" s="23" t="s">
        <v>40</v>
      </c>
      <c r="D20" s="24" t="s">
        <v>41</v>
      </c>
      <c r="E20" s="13"/>
      <c r="F20" s="14"/>
      <c r="G20" s="15"/>
      <c r="H20" s="13"/>
      <c r="I20" s="14"/>
      <c r="J20" s="15"/>
      <c r="K20" s="13"/>
      <c r="L20" s="14"/>
      <c r="M20" s="15"/>
      <c r="N20" s="16"/>
      <c r="O20" s="16"/>
    </row>
    <row r="21" spans="1:19" x14ac:dyDescent="0.25">
      <c r="A21" t="str">
        <f>D5&amp;D15&amp;"Aperfeiçoamento Especializado"&amp;D21</f>
        <v>EducaçãoEducação ComplementarAperfeiçoamento EspecializadoCongresso</v>
      </c>
      <c r="C21" s="17" t="s">
        <v>42</v>
      </c>
      <c r="D21" s="18" t="s">
        <v>43</v>
      </c>
      <c r="E21" s="19">
        <v>1074</v>
      </c>
      <c r="F21" s="20">
        <v>1094</v>
      </c>
      <c r="G21" s="25">
        <f>IFERROR(F21/E21,"-")</f>
        <v>1.0186219739292366</v>
      </c>
      <c r="H21" s="19"/>
      <c r="I21" s="20"/>
      <c r="J21" s="25" t="str">
        <f t="shared" ref="J21:J24" si="1">IFERROR(I21/H21,"-")</f>
        <v>-</v>
      </c>
      <c r="K21" s="19">
        <v>0</v>
      </c>
      <c r="L21" s="20">
        <v>0</v>
      </c>
      <c r="M21" s="25" t="str">
        <f t="shared" ref="M21:M24" si="2">IFERROR(L21/K21,"-")</f>
        <v>-</v>
      </c>
      <c r="N21" s="26">
        <f t="shared" ref="N21:O24" si="3">IFERROR(K21/E21,"-")</f>
        <v>0</v>
      </c>
      <c r="O21" s="26">
        <f t="shared" si="3"/>
        <v>0</v>
      </c>
    </row>
    <row r="22" spans="1:19" x14ac:dyDescent="0.25">
      <c r="A22" t="str">
        <f>D5&amp;D15&amp;"Aperfeiçoamento Especializado"&amp;D22</f>
        <v>EducaçãoEducação ComplementarAperfeiçoamento EspecializadoCurso</v>
      </c>
      <c r="C22" s="17" t="s">
        <v>44</v>
      </c>
      <c r="D22" s="18" t="s">
        <v>36</v>
      </c>
      <c r="E22" s="19">
        <v>79</v>
      </c>
      <c r="F22" s="20">
        <v>107</v>
      </c>
      <c r="G22" s="25">
        <f>IFERROR(F22/E22,"-")</f>
        <v>1.3544303797468353</v>
      </c>
      <c r="H22" s="19"/>
      <c r="I22" s="20"/>
      <c r="J22" s="25" t="str">
        <f t="shared" si="1"/>
        <v>-</v>
      </c>
      <c r="K22" s="19">
        <v>30</v>
      </c>
      <c r="L22" s="20">
        <v>0</v>
      </c>
      <c r="M22" s="25">
        <f>IFERROR(L22/K22,"-")</f>
        <v>0</v>
      </c>
      <c r="N22" s="26">
        <f t="shared" si="3"/>
        <v>0.379746835443038</v>
      </c>
      <c r="O22" s="26">
        <f t="shared" si="3"/>
        <v>0</v>
      </c>
    </row>
    <row r="23" spans="1:19" x14ac:dyDescent="0.25">
      <c r="A23" t="str">
        <f>D5&amp;D15&amp;"Aperfeiçoamento Especializado"&amp;D23</f>
        <v>EducaçãoEducação ComplementarAperfeiçoamento EspecializadoOficina</v>
      </c>
      <c r="C23" s="17" t="s">
        <v>45</v>
      </c>
      <c r="D23" s="18" t="s">
        <v>46</v>
      </c>
      <c r="E23" s="19">
        <v>16</v>
      </c>
      <c r="F23" s="20">
        <v>62</v>
      </c>
      <c r="G23" s="25">
        <f>IFERROR(F23/E23,"-")</f>
        <v>3.875</v>
      </c>
      <c r="H23" s="19"/>
      <c r="I23" s="20"/>
      <c r="J23" s="25" t="str">
        <f t="shared" si="1"/>
        <v>-</v>
      </c>
      <c r="K23" s="19">
        <v>0</v>
      </c>
      <c r="L23" s="20">
        <v>0</v>
      </c>
      <c r="M23" s="25" t="str">
        <f t="shared" si="2"/>
        <v>-</v>
      </c>
      <c r="N23" s="26">
        <f t="shared" si="3"/>
        <v>0</v>
      </c>
      <c r="O23" s="26">
        <f t="shared" si="3"/>
        <v>0</v>
      </c>
    </row>
    <row r="24" spans="1:19" x14ac:dyDescent="0.25">
      <c r="A24" t="str">
        <f>D5&amp;D15&amp;"Aperfeiçoamento Especializado"&amp;D24</f>
        <v>EducaçãoEducação ComplementarAperfeiçoamento EspecializadoPalestra</v>
      </c>
      <c r="C24" s="17" t="s">
        <v>47</v>
      </c>
      <c r="D24" s="18" t="s">
        <v>48</v>
      </c>
      <c r="E24" s="19">
        <v>390</v>
      </c>
      <c r="F24" s="20">
        <v>1230</v>
      </c>
      <c r="G24" s="25">
        <f>IFERROR(F24/E24,"-")</f>
        <v>3.1538461538461537</v>
      </c>
      <c r="H24" s="19"/>
      <c r="I24" s="20"/>
      <c r="J24" s="25" t="str">
        <f t="shared" si="1"/>
        <v>-</v>
      </c>
      <c r="K24" s="19">
        <v>0</v>
      </c>
      <c r="L24" s="20">
        <v>0</v>
      </c>
      <c r="M24" s="25" t="str">
        <f t="shared" si="2"/>
        <v>-</v>
      </c>
      <c r="N24" s="26">
        <f t="shared" si="3"/>
        <v>0</v>
      </c>
      <c r="O24" s="26">
        <f t="shared" si="3"/>
        <v>0</v>
      </c>
    </row>
    <row r="25" spans="1:19" x14ac:dyDescent="0.25">
      <c r="C25" s="11" t="s">
        <v>49</v>
      </c>
      <c r="D25" s="27" t="s">
        <v>50</v>
      </c>
      <c r="E25" s="13"/>
      <c r="F25" s="14"/>
      <c r="G25" s="15"/>
      <c r="H25" s="13"/>
      <c r="I25" s="14"/>
      <c r="J25" s="15"/>
      <c r="K25" s="13"/>
      <c r="L25" s="14"/>
      <c r="M25" s="15"/>
      <c r="N25" s="16"/>
      <c r="O25" s="16"/>
    </row>
    <row r="26" spans="1:19" x14ac:dyDescent="0.25">
      <c r="C26" s="23" t="s">
        <v>51</v>
      </c>
      <c r="D26" s="28" t="s">
        <v>52</v>
      </c>
      <c r="E26" s="13"/>
      <c r="F26" s="14"/>
      <c r="G26" s="15"/>
      <c r="H26" s="13"/>
      <c r="I26" s="14"/>
      <c r="J26" s="15"/>
      <c r="K26" s="13"/>
      <c r="L26" s="14"/>
      <c r="M26" s="15"/>
      <c r="N26" s="16"/>
      <c r="O26" s="16"/>
    </row>
    <row r="27" spans="1:19" x14ac:dyDescent="0.25">
      <c r="A27" t="str">
        <f>D5&amp;D25&amp;"Ciências"&amp;D27</f>
        <v>EducaçãoEducação em Ciências e HumanidadesCiênciasExposição</v>
      </c>
      <c r="C27" s="17" t="s">
        <v>53</v>
      </c>
      <c r="D27" s="29" t="s">
        <v>54</v>
      </c>
      <c r="E27" s="19">
        <v>0</v>
      </c>
      <c r="F27" s="20">
        <v>0</v>
      </c>
      <c r="G27" s="25" t="str">
        <f>IFERROR(F27/E27,"-")</f>
        <v>-</v>
      </c>
      <c r="H27" s="19"/>
      <c r="I27" s="20"/>
      <c r="J27" s="25" t="str">
        <f t="shared" ref="J27" si="4">IFERROR(I27/H27,"-")</f>
        <v>-</v>
      </c>
      <c r="K27" s="19">
        <v>0</v>
      </c>
      <c r="L27" s="20">
        <v>0</v>
      </c>
      <c r="M27" s="25" t="str">
        <f t="shared" ref="M27" si="5">IFERROR(L27/K27,"-")</f>
        <v>-</v>
      </c>
      <c r="N27" s="26" t="str">
        <f t="shared" ref="N27:O27" si="6">IFERROR(K27/E27,"-")</f>
        <v>-</v>
      </c>
      <c r="O27" s="26" t="str">
        <f t="shared" si="6"/>
        <v>-</v>
      </c>
    </row>
    <row r="28" spans="1:19" ht="15.75" thickBot="1" x14ac:dyDescent="0.3">
      <c r="C28" s="30"/>
      <c r="D28" s="31" t="s">
        <v>55</v>
      </c>
      <c r="E28" s="32">
        <f>SUM(E6:E27)</f>
        <v>7043</v>
      </c>
      <c r="F28" s="32">
        <f>SUM(F6:F27)</f>
        <v>8378</v>
      </c>
      <c r="G28" s="33">
        <f>IFERROR(F28/E28,"-")</f>
        <v>1.1895499077097829</v>
      </c>
      <c r="H28" s="34">
        <f>SUM(H6:H22)</f>
        <v>0</v>
      </c>
      <c r="I28" s="32">
        <f>SUM(I6:I22)</f>
        <v>0</v>
      </c>
      <c r="J28" s="33" t="str">
        <f>IFERROR(I28/H28,"-")</f>
        <v>-</v>
      </c>
      <c r="K28" s="34">
        <f>SUM(K6:K27)</f>
        <v>4297.1708753029543</v>
      </c>
      <c r="L28" s="32">
        <f>SUM(L6:L27)</f>
        <v>3850</v>
      </c>
      <c r="M28" s="33">
        <f>IFERROR(L28/K28,"-")</f>
        <v>0.8959383072539725</v>
      </c>
      <c r="N28" s="35">
        <f>IFERROR(K28/E28,"-")</f>
        <v>0.61013359013246549</v>
      </c>
      <c r="O28" s="36">
        <f>IFERROR(L28/F28,"-")</f>
        <v>0.45953688231081402</v>
      </c>
      <c r="S28" s="37"/>
    </row>
    <row r="29" spans="1:19" x14ac:dyDescent="0.25">
      <c r="C29" s="6">
        <v>3</v>
      </c>
      <c r="D29" s="38" t="s">
        <v>56</v>
      </c>
      <c r="E29" s="39"/>
      <c r="F29" s="40"/>
      <c r="G29" s="41"/>
      <c r="H29" s="39"/>
      <c r="I29" s="40"/>
      <c r="J29" s="41"/>
      <c r="K29" s="39"/>
      <c r="L29" s="40"/>
      <c r="M29" s="41"/>
      <c r="N29" s="42"/>
      <c r="O29" s="10"/>
    </row>
    <row r="30" spans="1:19" x14ac:dyDescent="0.25">
      <c r="C30" s="11" t="s">
        <v>57</v>
      </c>
      <c r="D30" s="43" t="s">
        <v>58</v>
      </c>
      <c r="E30" s="44"/>
      <c r="F30" s="45"/>
      <c r="G30" s="46"/>
      <c r="H30" s="44"/>
      <c r="I30" s="45"/>
      <c r="J30" s="46"/>
      <c r="K30" s="44"/>
      <c r="L30" s="45"/>
      <c r="M30" s="46"/>
      <c r="N30" s="47"/>
      <c r="O30" s="47"/>
    </row>
    <row r="31" spans="1:19" x14ac:dyDescent="0.25">
      <c r="C31" s="11" t="s">
        <v>59</v>
      </c>
      <c r="D31" s="48" t="s">
        <v>60</v>
      </c>
      <c r="E31" s="44"/>
      <c r="F31" s="45"/>
      <c r="G31" s="46"/>
      <c r="H31" s="44"/>
      <c r="I31" s="45"/>
      <c r="J31" s="46"/>
      <c r="K31" s="44"/>
      <c r="L31" s="45"/>
      <c r="M31" s="46"/>
      <c r="N31" s="47"/>
      <c r="O31" s="47"/>
    </row>
    <row r="32" spans="1:19" x14ac:dyDescent="0.25">
      <c r="C32" s="11" t="s">
        <v>61</v>
      </c>
      <c r="D32" s="18" t="s">
        <v>36</v>
      </c>
      <c r="E32" s="19">
        <v>90</v>
      </c>
      <c r="F32" s="20">
        <v>0</v>
      </c>
      <c r="G32" s="21">
        <f>IFERROR(F32/E32,"-")</f>
        <v>0</v>
      </c>
      <c r="H32" s="19"/>
      <c r="I32" s="20"/>
      <c r="J32" s="21" t="str">
        <f>IFERROR(I32/H32,"-")</f>
        <v>-</v>
      </c>
      <c r="K32" s="19">
        <v>62.337129840546694</v>
      </c>
      <c r="L32" s="20">
        <v>0</v>
      </c>
      <c r="M32" s="21">
        <f>IFERROR(L32/K32,"-")</f>
        <v>0</v>
      </c>
      <c r="N32" s="22">
        <f>IFERROR(K32/E32,"-")</f>
        <v>0.69263477600607437</v>
      </c>
      <c r="O32" s="22" t="str">
        <f>IFERROR(L32/F32,"-")</f>
        <v>-</v>
      </c>
    </row>
    <row r="33" spans="1:15" x14ac:dyDescent="0.25">
      <c r="A33" t="str">
        <f>D29&amp;D30&amp;"Circo"&amp;D33</f>
        <v>CulturaArtes CênicasCircoOficina</v>
      </c>
      <c r="C33" s="11" t="s">
        <v>62</v>
      </c>
      <c r="D33" s="18" t="s">
        <v>46</v>
      </c>
      <c r="E33" s="19">
        <v>338</v>
      </c>
      <c r="F33" s="20">
        <v>196</v>
      </c>
      <c r="G33" s="21">
        <f>IFERROR(F33/E33,"-")</f>
        <v>0.57988165680473369</v>
      </c>
      <c r="H33" s="19"/>
      <c r="I33" s="20"/>
      <c r="J33" s="21" t="str">
        <f>IFERROR(I33/H33,"-")</f>
        <v>-</v>
      </c>
      <c r="K33" s="19">
        <v>0</v>
      </c>
      <c r="L33" s="20">
        <v>0</v>
      </c>
      <c r="M33" s="21" t="str">
        <f>IFERROR(L33/K33,"-")</f>
        <v>-</v>
      </c>
      <c r="N33" s="22">
        <f>IFERROR(K33/E33,"-")</f>
        <v>0</v>
      </c>
      <c r="O33" s="22">
        <f>IFERROR(L33/F33,"-")</f>
        <v>0</v>
      </c>
    </row>
    <row r="34" spans="1:15" x14ac:dyDescent="0.25">
      <c r="C34" s="23" t="s">
        <v>63</v>
      </c>
      <c r="D34" s="48" t="s">
        <v>64</v>
      </c>
      <c r="E34" s="44"/>
      <c r="F34" s="45"/>
      <c r="G34" s="46"/>
      <c r="H34" s="44"/>
      <c r="I34" s="45"/>
      <c r="J34" s="46"/>
      <c r="K34" s="44"/>
      <c r="L34" s="45"/>
      <c r="M34" s="46"/>
      <c r="N34" s="47"/>
      <c r="O34" s="47"/>
    </row>
    <row r="35" spans="1:15" x14ac:dyDescent="0.25">
      <c r="A35" t="str">
        <f>D29&amp;D30&amp;"Dança"&amp;D35</f>
        <v>CulturaArtes CênicasDançaCurso</v>
      </c>
      <c r="C35" s="17" t="s">
        <v>65</v>
      </c>
      <c r="D35" s="18" t="s">
        <v>36</v>
      </c>
      <c r="E35" s="19">
        <v>1617</v>
      </c>
      <c r="F35" s="20">
        <v>1650</v>
      </c>
      <c r="G35" s="21">
        <f>IFERROR(F35/E35,"-")</f>
        <v>1.0204081632653061</v>
      </c>
      <c r="H35" s="19"/>
      <c r="I35" s="20"/>
      <c r="J35" s="21" t="str">
        <f t="shared" ref="J35:J36" si="7">IFERROR(I35/H35,"-")</f>
        <v>-</v>
      </c>
      <c r="K35" s="19">
        <v>512.97665848848828</v>
      </c>
      <c r="L35" s="20">
        <v>405</v>
      </c>
      <c r="M35" s="21">
        <f t="shared" ref="M35:M36" si="8">IFERROR(L35/K35,"-")</f>
        <v>0.78950960691535754</v>
      </c>
      <c r="N35" s="22">
        <f>IFERROR(K35/E35,"-")</f>
        <v>0.31723973932497729</v>
      </c>
      <c r="O35" s="22">
        <f>IFERROR(L35/F35,"-")</f>
        <v>0.24545454545454545</v>
      </c>
    </row>
    <row r="36" spans="1:15" x14ac:dyDescent="0.25">
      <c r="A36" t="str">
        <f>D29&amp;D30&amp;"Dança"&amp;D36</f>
        <v>CulturaArtes CênicasDançaOficina</v>
      </c>
      <c r="C36" s="17" t="s">
        <v>66</v>
      </c>
      <c r="D36" s="29" t="s">
        <v>46</v>
      </c>
      <c r="E36" s="19">
        <v>2828</v>
      </c>
      <c r="F36" s="20">
        <v>1283</v>
      </c>
      <c r="G36" s="21">
        <f>IFERROR(F36/E36,"-")</f>
        <v>0.45367751060820366</v>
      </c>
      <c r="H36" s="19"/>
      <c r="I36" s="20"/>
      <c r="J36" s="21" t="str">
        <f t="shared" si="7"/>
        <v>-</v>
      </c>
      <c r="K36" s="19">
        <v>595.14285714285711</v>
      </c>
      <c r="L36" s="20">
        <v>93</v>
      </c>
      <c r="M36" s="21">
        <f t="shared" si="8"/>
        <v>0.15626500240038407</v>
      </c>
      <c r="N36" s="22">
        <f>IFERROR(K36/E36,"-")</f>
        <v>0.21044655485956759</v>
      </c>
      <c r="O36" s="22">
        <f>IFERROR(L36/F36,"-")</f>
        <v>7.2486360093530794E-2</v>
      </c>
    </row>
    <row r="37" spans="1:15" x14ac:dyDescent="0.25">
      <c r="C37" s="23" t="s">
        <v>67</v>
      </c>
      <c r="D37" s="48" t="s">
        <v>68</v>
      </c>
      <c r="E37" s="44"/>
      <c r="F37" s="45"/>
      <c r="G37" s="46"/>
      <c r="H37" s="44"/>
      <c r="I37" s="45"/>
      <c r="J37" s="46"/>
      <c r="K37" s="44"/>
      <c r="L37" s="45"/>
      <c r="M37" s="46"/>
      <c r="N37" s="47"/>
      <c r="O37" s="47"/>
    </row>
    <row r="38" spans="1:15" x14ac:dyDescent="0.25">
      <c r="A38" t="str">
        <f>D29&amp;D30&amp;"Teatro"&amp;D38</f>
        <v>CulturaArtes CênicasTeatroCurso</v>
      </c>
      <c r="C38" s="17" t="s">
        <v>69</v>
      </c>
      <c r="D38" s="18" t="s">
        <v>36</v>
      </c>
      <c r="E38" s="19">
        <v>194</v>
      </c>
      <c r="F38" s="20">
        <v>270</v>
      </c>
      <c r="G38" s="21">
        <f>IFERROR(F38/E38,"-")</f>
        <v>1.3917525773195876</v>
      </c>
      <c r="H38" s="19"/>
      <c r="I38" s="20"/>
      <c r="J38" s="21" t="str">
        <f>IFERROR(I38/H38,"-")</f>
        <v>-</v>
      </c>
      <c r="K38" s="19">
        <v>124</v>
      </c>
      <c r="L38" s="20">
        <v>140</v>
      </c>
      <c r="M38" s="21">
        <f t="shared" ref="M38:M39" si="9">IFERROR(L38/K38,"-")</f>
        <v>1.1290322580645162</v>
      </c>
      <c r="N38" s="22">
        <f t="shared" ref="N38:O39" si="10">IFERROR(K38/E38,"-")</f>
        <v>0.63917525773195871</v>
      </c>
      <c r="O38" s="22">
        <f t="shared" si="10"/>
        <v>0.51851851851851849</v>
      </c>
    </row>
    <row r="39" spans="1:15" x14ac:dyDescent="0.25">
      <c r="A39" t="str">
        <f>D29&amp;D30&amp;"Teatro"&amp;D39</f>
        <v>CulturaArtes CênicasTeatroOficina</v>
      </c>
      <c r="C39" s="17" t="s">
        <v>70</v>
      </c>
      <c r="D39" s="18" t="s">
        <v>46</v>
      </c>
      <c r="E39" s="19">
        <v>379</v>
      </c>
      <c r="F39" s="20">
        <v>301</v>
      </c>
      <c r="G39" s="21">
        <f>IFERROR(F39/E39,"-")</f>
        <v>0.79419525065963059</v>
      </c>
      <c r="H39" s="19"/>
      <c r="I39" s="20"/>
      <c r="J39" s="21" t="str">
        <f t="shared" ref="J39" si="11">IFERROR(I39/H39,"-")</f>
        <v>-</v>
      </c>
      <c r="K39" s="19">
        <v>72</v>
      </c>
      <c r="L39" s="20">
        <v>23</v>
      </c>
      <c r="M39" s="21">
        <f t="shared" si="9"/>
        <v>0.31944444444444442</v>
      </c>
      <c r="N39" s="22">
        <f t="shared" si="10"/>
        <v>0.18997361477572558</v>
      </c>
      <c r="O39" s="22">
        <f t="shared" si="10"/>
        <v>7.6411960132890366E-2</v>
      </c>
    </row>
    <row r="40" spans="1:15" x14ac:dyDescent="0.25">
      <c r="C40" s="11" t="s">
        <v>71</v>
      </c>
      <c r="D40" s="43" t="s">
        <v>72</v>
      </c>
      <c r="E40" s="44"/>
      <c r="F40" s="45"/>
      <c r="G40" s="46"/>
      <c r="H40" s="44"/>
      <c r="I40" s="45"/>
      <c r="J40" s="46"/>
      <c r="K40" s="44"/>
      <c r="L40" s="45"/>
      <c r="M40" s="46"/>
      <c r="N40" s="47"/>
      <c r="O40" s="47"/>
    </row>
    <row r="41" spans="1:15" x14ac:dyDescent="0.25">
      <c r="A41" t="str">
        <f>D29&amp;D40&amp;"Sem Modalidade"&amp;D41</f>
        <v>CulturaArtes VisuaisSem ModalidadeCurso</v>
      </c>
      <c r="C41" s="17" t="s">
        <v>73</v>
      </c>
      <c r="D41" s="18" t="s">
        <v>36</v>
      </c>
      <c r="E41" s="19">
        <v>298</v>
      </c>
      <c r="F41" s="20">
        <v>283</v>
      </c>
      <c r="G41" s="21">
        <f>IFERROR(F41/E41,"-")</f>
        <v>0.94966442953020136</v>
      </c>
      <c r="H41" s="19"/>
      <c r="I41" s="20"/>
      <c r="J41" s="21" t="str">
        <f>IFERROR(I41/H41,"-")</f>
        <v>-</v>
      </c>
      <c r="K41" s="19">
        <v>26.7984496124031</v>
      </c>
      <c r="L41" s="20">
        <v>0</v>
      </c>
      <c r="M41" s="21">
        <f>IFERROR(L41/K41,"-")</f>
        <v>0</v>
      </c>
      <c r="N41" s="22">
        <f t="shared" ref="N41:O43" si="12">IFERROR(K41/E41,"-")</f>
        <v>8.9927683263097649E-2</v>
      </c>
      <c r="O41" s="22">
        <f t="shared" si="12"/>
        <v>0</v>
      </c>
    </row>
    <row r="42" spans="1:15" x14ac:dyDescent="0.25">
      <c r="A42" t="str">
        <f>D29&amp;D40&amp;"Sem Modalidade"&amp;D42</f>
        <v>CulturaArtes VisuaisSem ModalidadeOficina</v>
      </c>
      <c r="C42" s="17" t="s">
        <v>74</v>
      </c>
      <c r="D42" s="18" t="s">
        <v>46</v>
      </c>
      <c r="E42" s="19">
        <v>1230</v>
      </c>
      <c r="F42" s="20">
        <v>616</v>
      </c>
      <c r="G42" s="21">
        <f>IFERROR(F42/E42,"-")</f>
        <v>0.50081300813008134</v>
      </c>
      <c r="H42" s="19"/>
      <c r="I42" s="20"/>
      <c r="J42" s="21" t="str">
        <f>IFERROR(I42/H42,"-")</f>
        <v>-</v>
      </c>
      <c r="K42" s="19">
        <v>201.94629898403485</v>
      </c>
      <c r="L42" s="20">
        <v>0</v>
      </c>
      <c r="M42" s="21">
        <f>IFERROR(L42/K42,"-")</f>
        <v>0</v>
      </c>
      <c r="N42" s="22">
        <f t="shared" si="12"/>
        <v>0.16418398291384947</v>
      </c>
      <c r="O42" s="22">
        <f t="shared" si="12"/>
        <v>0</v>
      </c>
    </row>
    <row r="43" spans="1:15" x14ac:dyDescent="0.25">
      <c r="A43" t="str">
        <f>D29&amp;D40&amp;"Sem Modalidade"&amp;D43</f>
        <v>CulturaArtes VisuaisSem ModalidadePalestra</v>
      </c>
      <c r="C43" s="17" t="s">
        <v>75</v>
      </c>
      <c r="D43" s="18" t="s">
        <v>48</v>
      </c>
      <c r="E43" s="19">
        <v>48</v>
      </c>
      <c r="F43" s="20">
        <v>16</v>
      </c>
      <c r="G43" s="21">
        <f>IFERROR(F43/E43,"-")</f>
        <v>0.33333333333333331</v>
      </c>
      <c r="H43" s="19"/>
      <c r="I43" s="20"/>
      <c r="J43" s="21" t="str">
        <f>IFERROR(I43/H43,"-")</f>
        <v>-</v>
      </c>
      <c r="K43" s="19">
        <v>0</v>
      </c>
      <c r="L43" s="20">
        <v>0</v>
      </c>
      <c r="M43" s="21" t="str">
        <f>IFERROR(L43/K43,"-")</f>
        <v>-</v>
      </c>
      <c r="N43" s="22">
        <f t="shared" si="12"/>
        <v>0</v>
      </c>
      <c r="O43" s="22">
        <f t="shared" si="12"/>
        <v>0</v>
      </c>
    </row>
    <row r="44" spans="1:15" x14ac:dyDescent="0.25">
      <c r="C44" s="11" t="s">
        <v>76</v>
      </c>
      <c r="D44" s="43" t="s">
        <v>77</v>
      </c>
      <c r="E44" s="44"/>
      <c r="F44" s="45"/>
      <c r="G44" s="46"/>
      <c r="H44" s="44"/>
      <c r="I44" s="45"/>
      <c r="J44" s="46"/>
      <c r="K44" s="44"/>
      <c r="L44" s="45"/>
      <c r="M44" s="46"/>
      <c r="N44" s="47"/>
      <c r="O44" s="47"/>
    </row>
    <row r="45" spans="1:15" x14ac:dyDescent="0.25">
      <c r="A45" t="str">
        <f>D29&amp;D44&amp;"Sem Modalidade"&amp;D45</f>
        <v>CulturaMúsicaSem ModalidadeCurso</v>
      </c>
      <c r="C45" s="17" t="s">
        <v>78</v>
      </c>
      <c r="D45" s="18" t="s">
        <v>36</v>
      </c>
      <c r="E45" s="19">
        <v>1480</v>
      </c>
      <c r="F45" s="20">
        <v>1713</v>
      </c>
      <c r="G45" s="21">
        <f>IFERROR(F45/E45,"-")</f>
        <v>1.1574324324324323</v>
      </c>
      <c r="H45" s="19"/>
      <c r="I45" s="20"/>
      <c r="J45" s="21" t="str">
        <f>IFERROR(I45/H45,"-")</f>
        <v>-</v>
      </c>
      <c r="K45" s="19">
        <v>741.74712663623097</v>
      </c>
      <c r="L45" s="20">
        <v>880</v>
      </c>
      <c r="M45" s="21">
        <f t="shared" ref="M45:M46" si="13">IFERROR(L45/K45,"-")</f>
        <v>1.1863881481964558</v>
      </c>
      <c r="N45" s="22">
        <f>IFERROR(K45/E45,"-")</f>
        <v>0.50118049097042638</v>
      </c>
      <c r="O45" s="22">
        <f>IFERROR(L45/F45,"-")</f>
        <v>0.51371862230005838</v>
      </c>
    </row>
    <row r="46" spans="1:15" x14ac:dyDescent="0.25">
      <c r="A46" t="str">
        <f>D29&amp;D44&amp;"Sem Modalidade"&amp;D46</f>
        <v>CulturaMúsicaSem ModalidadeOficina</v>
      </c>
      <c r="C46" s="17" t="s">
        <v>79</v>
      </c>
      <c r="D46" s="18" t="s">
        <v>46</v>
      </c>
      <c r="E46" s="19">
        <v>3022</v>
      </c>
      <c r="F46" s="20">
        <v>950</v>
      </c>
      <c r="G46" s="21">
        <f>IFERROR(F46/E46,"-")</f>
        <v>0.31436135009927202</v>
      </c>
      <c r="H46" s="19"/>
      <c r="I46" s="20"/>
      <c r="J46" s="21" t="str">
        <f>IFERROR(I46/H46,"-")</f>
        <v>-</v>
      </c>
      <c r="K46" s="19">
        <v>1763.5391304347822</v>
      </c>
      <c r="L46" s="20">
        <v>120</v>
      </c>
      <c r="M46" s="21">
        <f t="shared" si="13"/>
        <v>6.8044988585206634E-2</v>
      </c>
      <c r="N46" s="22">
        <f>IFERROR(K46/E46,"-")</f>
        <v>0.58356688631197295</v>
      </c>
      <c r="O46" s="22">
        <f>IFERROR(L46/F46,"-")</f>
        <v>0.12631578947368421</v>
      </c>
    </row>
    <row r="47" spans="1:15" x14ac:dyDescent="0.25">
      <c r="C47" s="11" t="s">
        <v>80</v>
      </c>
      <c r="D47" s="43" t="s">
        <v>81</v>
      </c>
      <c r="E47" s="44"/>
      <c r="F47" s="45"/>
      <c r="G47" s="46"/>
      <c r="H47" s="44"/>
      <c r="I47" s="45"/>
      <c r="J47" s="46"/>
      <c r="K47" s="44"/>
      <c r="L47" s="45"/>
      <c r="M47" s="46"/>
      <c r="N47" s="47"/>
      <c r="O47" s="47"/>
    </row>
    <row r="48" spans="1:15" x14ac:dyDescent="0.25">
      <c r="A48" t="str">
        <f>D29&amp;D47&amp;"Sem Modalidade"&amp;D48</f>
        <v>CulturaLiteraturaSem ModalidadeOficina</v>
      </c>
      <c r="C48" s="17" t="s">
        <v>82</v>
      </c>
      <c r="D48" s="18" t="s">
        <v>46</v>
      </c>
      <c r="E48" s="19">
        <v>390</v>
      </c>
      <c r="F48" s="20">
        <v>106</v>
      </c>
      <c r="G48" s="21">
        <f>IFERROR(F48/E48,"-")</f>
        <v>0.27179487179487177</v>
      </c>
      <c r="H48" s="19"/>
      <c r="I48" s="20"/>
      <c r="J48" s="21" t="str">
        <f>IFERROR(I48/H48,"-")</f>
        <v>-</v>
      </c>
      <c r="K48" s="19">
        <v>30</v>
      </c>
      <c r="L48" s="20">
        <v>0</v>
      </c>
      <c r="M48" s="21">
        <f>IFERROR(L48/K48,"-")</f>
        <v>0</v>
      </c>
      <c r="N48" s="22">
        <f>IFERROR(K48/E48,"-")</f>
        <v>7.6923076923076927E-2</v>
      </c>
      <c r="O48" s="22">
        <f>IFERROR(L48/F48,"-")</f>
        <v>0</v>
      </c>
    </row>
    <row r="49" spans="1:15" x14ac:dyDescent="0.25">
      <c r="C49" s="11" t="s">
        <v>83</v>
      </c>
      <c r="D49" s="43" t="s">
        <v>84</v>
      </c>
      <c r="E49" s="44"/>
      <c r="F49" s="45"/>
      <c r="G49" s="46"/>
      <c r="H49" s="44"/>
      <c r="I49" s="45"/>
      <c r="J49" s="46"/>
      <c r="K49" s="44"/>
      <c r="L49" s="45"/>
      <c r="M49" s="46"/>
      <c r="N49" s="47"/>
      <c r="O49" s="47"/>
    </row>
    <row r="50" spans="1:15" x14ac:dyDescent="0.25">
      <c r="A50" t="str">
        <f>D29&amp;D49&amp;"Sem Modalidade"&amp;D50</f>
        <v>CulturaAudiovisualSem ModalidadeCurso</v>
      </c>
      <c r="C50" s="17" t="s">
        <v>85</v>
      </c>
      <c r="D50" s="18" t="s">
        <v>36</v>
      </c>
      <c r="E50" s="19">
        <v>98</v>
      </c>
      <c r="F50" s="20">
        <v>107</v>
      </c>
      <c r="G50" s="21">
        <f>IFERROR(F50/E50,"-")</f>
        <v>1.0918367346938775</v>
      </c>
      <c r="H50" s="19"/>
      <c r="I50" s="20"/>
      <c r="J50" s="21" t="str">
        <f>IFERROR(I50/H50,"-")</f>
        <v>-</v>
      </c>
      <c r="K50" s="19">
        <v>42</v>
      </c>
      <c r="L50" s="20">
        <v>26</v>
      </c>
      <c r="M50" s="21">
        <f t="shared" ref="M50:M51" si="14">IFERROR(L50/K50,"-")</f>
        <v>0.61904761904761907</v>
      </c>
      <c r="N50" s="22">
        <f>IFERROR(K50/E50,"-")</f>
        <v>0.42857142857142855</v>
      </c>
      <c r="O50" s="22">
        <f>IFERROR(L50/F50,"-")</f>
        <v>0.24299065420560748</v>
      </c>
    </row>
    <row r="51" spans="1:15" x14ac:dyDescent="0.25">
      <c r="A51" t="str">
        <f>D29&amp;D49&amp;"Sem Modalidade"&amp;D51</f>
        <v>CulturaAudiovisualSem ModalidadeOficina</v>
      </c>
      <c r="C51" s="17" t="s">
        <v>86</v>
      </c>
      <c r="D51" s="18" t="s">
        <v>46</v>
      </c>
      <c r="E51" s="19">
        <v>610</v>
      </c>
      <c r="F51" s="20">
        <v>205</v>
      </c>
      <c r="G51" s="21">
        <f>IFERROR(F51/E51,"-")</f>
        <v>0.33606557377049179</v>
      </c>
      <c r="H51" s="19"/>
      <c r="I51" s="20"/>
      <c r="J51" s="21" t="str">
        <f>IFERROR(I51/H51,"-")</f>
        <v>-</v>
      </c>
      <c r="K51" s="19">
        <v>77</v>
      </c>
      <c r="L51" s="20">
        <v>22</v>
      </c>
      <c r="M51" s="21">
        <f t="shared" si="14"/>
        <v>0.2857142857142857</v>
      </c>
      <c r="N51" s="22">
        <f>IFERROR(K51/E51,"-")</f>
        <v>0.12622950819672132</v>
      </c>
      <c r="O51" s="22">
        <f>IFERROR(L51/F51,"-")</f>
        <v>0.10731707317073171</v>
      </c>
    </row>
    <row r="52" spans="1:15" x14ac:dyDescent="0.25">
      <c r="C52" s="11" t="s">
        <v>87</v>
      </c>
      <c r="D52" s="43" t="s">
        <v>88</v>
      </c>
      <c r="E52" s="44"/>
      <c r="F52" s="45"/>
      <c r="G52" s="46"/>
      <c r="H52" s="44"/>
      <c r="I52" s="45"/>
      <c r="J52" s="46"/>
      <c r="K52" s="44"/>
      <c r="L52" s="45"/>
      <c r="M52" s="46"/>
      <c r="N52" s="47"/>
      <c r="O52" s="47"/>
    </row>
    <row r="53" spans="1:15" x14ac:dyDescent="0.25">
      <c r="A53" t="str">
        <f>D29&amp;D52&amp;"Sem Modalidade"&amp;D53</f>
        <v>CulturaBibliotecaSem ModalidadeEmpréstimo</v>
      </c>
      <c r="C53" s="17" t="s">
        <v>89</v>
      </c>
      <c r="D53" s="18" t="s">
        <v>90</v>
      </c>
      <c r="E53" s="19">
        <v>6203</v>
      </c>
      <c r="F53" s="20">
        <v>714</v>
      </c>
      <c r="G53" s="21">
        <f>IFERROR(F53/E53,"-")</f>
        <v>0.11510559406738675</v>
      </c>
      <c r="H53" s="19"/>
      <c r="I53" s="20"/>
      <c r="J53" s="21" t="str">
        <f>IFERROR(I53/H53,"-")</f>
        <v>-</v>
      </c>
      <c r="K53" s="19">
        <v>0</v>
      </c>
      <c r="L53" s="20">
        <v>0</v>
      </c>
      <c r="M53" s="21" t="str">
        <f>IFERROR(L53/K53,"-")</f>
        <v>-</v>
      </c>
      <c r="N53" s="22">
        <f t="shared" ref="N53:O55" si="15">IFERROR(K53/E53,"-")</f>
        <v>0</v>
      </c>
      <c r="O53" s="22">
        <f t="shared" si="15"/>
        <v>0</v>
      </c>
    </row>
    <row r="54" spans="1:15" x14ac:dyDescent="0.25">
      <c r="A54" t="str">
        <f>D29&amp;D52&amp;"Sem Modalidade"&amp;D54</f>
        <v>CulturaBibliotecaSem ModalidadeOficina</v>
      </c>
      <c r="C54" s="17" t="s">
        <v>91</v>
      </c>
      <c r="D54" s="18" t="s">
        <v>46</v>
      </c>
      <c r="E54" s="19">
        <v>66</v>
      </c>
      <c r="F54" s="20">
        <v>108</v>
      </c>
      <c r="G54" s="21">
        <f>IFERROR(F54/E54,"-")</f>
        <v>1.6363636363636365</v>
      </c>
      <c r="H54" s="19"/>
      <c r="I54" s="20"/>
      <c r="J54" s="21" t="str">
        <f>IFERROR(I54/H54,"-")</f>
        <v>-</v>
      </c>
      <c r="K54" s="19">
        <v>0</v>
      </c>
      <c r="L54" s="20">
        <v>0</v>
      </c>
      <c r="M54" s="21" t="str">
        <f>IFERROR(L54/K54,"-")</f>
        <v>-</v>
      </c>
      <c r="N54" s="22">
        <f t="shared" si="15"/>
        <v>0</v>
      </c>
      <c r="O54" s="22">
        <f t="shared" si="15"/>
        <v>0</v>
      </c>
    </row>
    <row r="55" spans="1:15" ht="15.75" thickBot="1" x14ac:dyDescent="0.3">
      <c r="C55" s="49"/>
      <c r="D55" s="31" t="s">
        <v>55</v>
      </c>
      <c r="E55" s="50">
        <f>SUM(E30:E54)</f>
        <v>18891</v>
      </c>
      <c r="F55" s="32">
        <f>SUM(F30:F54)</f>
        <v>8518</v>
      </c>
      <c r="G55" s="51">
        <f>IFERROR(F55/E55,"-")</f>
        <v>0.4509025461860145</v>
      </c>
      <c r="H55" s="50">
        <f>SUM(H30:H50)</f>
        <v>0</v>
      </c>
      <c r="I55" s="32">
        <f>SUM(I30:I50)</f>
        <v>0</v>
      </c>
      <c r="J55" s="51" t="str">
        <f>IFERROR(I55/H55,"-")</f>
        <v>-</v>
      </c>
      <c r="K55" s="50">
        <f>SUM(K30:K54)</f>
        <v>4249.4876511393431</v>
      </c>
      <c r="L55" s="32">
        <f>SUM(L30:L54)</f>
        <v>1709</v>
      </c>
      <c r="M55" s="52">
        <f>IFERROR(L55/K55,"-")</f>
        <v>0.40216612926073447</v>
      </c>
      <c r="N55" s="53">
        <f t="shared" si="15"/>
        <v>0.22494773443117586</v>
      </c>
      <c r="O55" s="53">
        <f t="shared" si="15"/>
        <v>0.20063395163183845</v>
      </c>
    </row>
    <row r="56" spans="1:15" x14ac:dyDescent="0.25">
      <c r="C56" s="6">
        <v>4</v>
      </c>
      <c r="D56" s="54" t="s">
        <v>92</v>
      </c>
      <c r="E56" s="39"/>
      <c r="F56" s="40"/>
      <c r="G56" s="41"/>
      <c r="H56" s="39"/>
      <c r="I56" s="40"/>
      <c r="J56" s="41"/>
      <c r="K56" s="39"/>
      <c r="L56" s="40"/>
      <c r="M56" s="41"/>
      <c r="N56" s="42"/>
      <c r="O56" s="10"/>
    </row>
    <row r="57" spans="1:15" x14ac:dyDescent="0.25">
      <c r="C57" s="11" t="s">
        <v>93</v>
      </c>
      <c r="D57" s="55" t="s">
        <v>94</v>
      </c>
      <c r="E57" s="56"/>
      <c r="F57" s="57"/>
      <c r="G57" s="58"/>
      <c r="H57" s="56"/>
      <c r="I57" s="57"/>
      <c r="J57" s="58"/>
      <c r="K57" s="56"/>
      <c r="L57" s="57"/>
      <c r="M57" s="58"/>
      <c r="N57" s="59"/>
      <c r="O57" s="59"/>
    </row>
    <row r="58" spans="1:15" x14ac:dyDescent="0.25">
      <c r="C58" s="23" t="s">
        <v>95</v>
      </c>
      <c r="D58" s="60" t="s">
        <v>96</v>
      </c>
      <c r="E58" s="56"/>
      <c r="F58" s="57"/>
      <c r="G58" s="58"/>
      <c r="H58" s="56"/>
      <c r="I58" s="57"/>
      <c r="J58" s="58"/>
      <c r="K58" s="56"/>
      <c r="L58" s="57"/>
      <c r="M58" s="58"/>
      <c r="N58" s="59"/>
      <c r="O58" s="59"/>
    </row>
    <row r="59" spans="1:15" x14ac:dyDescent="0.25">
      <c r="A59" t="str">
        <f>D56&amp;D57&amp;"Formação Esportiva"&amp;D59</f>
        <v>LazerDesenvolvimento Físico-EsportivoFormação EsportivaEsporte Coletivo</v>
      </c>
      <c r="C59" s="17" t="s">
        <v>97</v>
      </c>
      <c r="D59" s="18" t="s">
        <v>98</v>
      </c>
      <c r="E59" s="19">
        <v>6125</v>
      </c>
      <c r="F59" s="20">
        <v>5551</v>
      </c>
      <c r="G59" s="21">
        <f>IFERROR(F59/E59,"-")</f>
        <v>0.90628571428571425</v>
      </c>
      <c r="H59" s="19"/>
      <c r="I59" s="20"/>
      <c r="J59" s="21" t="str">
        <f>IFERROR(I59/H59,"-")</f>
        <v>-</v>
      </c>
      <c r="K59" s="19">
        <v>1511.4588572471378</v>
      </c>
      <c r="L59" s="20">
        <v>1034</v>
      </c>
      <c r="M59" s="21">
        <f t="shared" ref="M59:M62" si="16">IFERROR(L59/K59,"-")</f>
        <v>0.68410727492989987</v>
      </c>
      <c r="N59" s="22">
        <f t="shared" ref="N59:O62" si="17">IFERROR(K59/E59,"-")</f>
        <v>0.24676879301994087</v>
      </c>
      <c r="O59" s="22">
        <f t="shared" si="17"/>
        <v>0.18627274364979282</v>
      </c>
    </row>
    <row r="60" spans="1:15" x14ac:dyDescent="0.25">
      <c r="A60" t="str">
        <f>D56&amp;D57&amp;"Formação Esportiva"&amp;D60</f>
        <v>LazerDesenvolvimento Físico-EsportivoFormação EsportivaEsporte Individual</v>
      </c>
      <c r="C60" s="17" t="s">
        <v>99</v>
      </c>
      <c r="D60" s="18" t="s">
        <v>100</v>
      </c>
      <c r="E60" s="19">
        <v>7594</v>
      </c>
      <c r="F60" s="20">
        <v>6667</v>
      </c>
      <c r="G60" s="21">
        <f>IFERROR(F60/E60,"-")</f>
        <v>0.87792994469317887</v>
      </c>
      <c r="H60" s="19"/>
      <c r="I60" s="20"/>
      <c r="J60" s="21" t="str">
        <f>IFERROR(I60/H60,"-")</f>
        <v>-</v>
      </c>
      <c r="K60" s="19">
        <v>776.88906881217849</v>
      </c>
      <c r="L60" s="20">
        <v>440</v>
      </c>
      <c r="M60" s="21">
        <f t="shared" si="16"/>
        <v>0.56636142489781238</v>
      </c>
      <c r="N60" s="22">
        <f t="shared" si="17"/>
        <v>0.10230301143168008</v>
      </c>
      <c r="O60" s="22">
        <f t="shared" si="17"/>
        <v>6.5996700164991748E-2</v>
      </c>
    </row>
    <row r="61" spans="1:15" x14ac:dyDescent="0.25">
      <c r="A61" t="str">
        <f>D56&amp;D57&amp;"Formação Esportiva"&amp;D61</f>
        <v>LazerDesenvolvimento Físico-EsportivoFormação EsportivaLuta</v>
      </c>
      <c r="C61" s="17" t="s">
        <v>101</v>
      </c>
      <c r="D61" s="18" t="s">
        <v>102</v>
      </c>
      <c r="E61" s="19">
        <v>1535</v>
      </c>
      <c r="F61" s="20">
        <v>1554</v>
      </c>
      <c r="G61" s="21">
        <f>IFERROR(F61/E61,"-")</f>
        <v>1.0123778501628664</v>
      </c>
      <c r="H61" s="19"/>
      <c r="I61" s="20"/>
      <c r="J61" s="21" t="str">
        <f>IFERROR(I61/H61,"-")</f>
        <v>-</v>
      </c>
      <c r="K61" s="19">
        <v>507.69183235048274</v>
      </c>
      <c r="L61" s="20">
        <v>421</v>
      </c>
      <c r="M61" s="21">
        <f t="shared" si="16"/>
        <v>0.82924320064571089</v>
      </c>
      <c r="N61" s="22">
        <f t="shared" si="17"/>
        <v>0.33074386472344153</v>
      </c>
      <c r="O61" s="22">
        <f t="shared" si="17"/>
        <v>0.27091377091377089</v>
      </c>
    </row>
    <row r="62" spans="1:15" x14ac:dyDescent="0.25">
      <c r="A62" t="str">
        <f>D56&amp;D57&amp;"Formação Esportiva"&amp;D62</f>
        <v>LazerDesenvolvimento Físico-EsportivoFormação EsportivaMultipráticas Esportivas</v>
      </c>
      <c r="C62" s="17" t="s">
        <v>103</v>
      </c>
      <c r="D62" s="18" t="s">
        <v>104</v>
      </c>
      <c r="E62" s="19">
        <v>1025</v>
      </c>
      <c r="F62" s="20">
        <v>763</v>
      </c>
      <c r="G62" s="21">
        <f>IFERROR(F62/E62,"-")</f>
        <v>0.74439024390243902</v>
      </c>
      <c r="H62" s="19"/>
      <c r="I62" s="20"/>
      <c r="J62" s="21" t="str">
        <f>IFERROR(I62/H62,"-")</f>
        <v>-</v>
      </c>
      <c r="K62" s="19">
        <v>269.3307942572726</v>
      </c>
      <c r="L62" s="20">
        <v>152</v>
      </c>
      <c r="M62" s="21">
        <f t="shared" si="16"/>
        <v>0.5643617560300408</v>
      </c>
      <c r="N62" s="22">
        <f t="shared" si="17"/>
        <v>0.26276175049490008</v>
      </c>
      <c r="O62" s="22">
        <f t="shared" si="17"/>
        <v>0.19921363040629095</v>
      </c>
    </row>
    <row r="63" spans="1:15" x14ac:dyDescent="0.25">
      <c r="C63" s="23" t="s">
        <v>105</v>
      </c>
      <c r="D63" s="55" t="s">
        <v>106</v>
      </c>
      <c r="E63" s="56"/>
      <c r="F63" s="57"/>
      <c r="G63" s="58"/>
      <c r="H63" s="56"/>
      <c r="I63" s="57"/>
      <c r="J63" s="58"/>
      <c r="K63" s="56"/>
      <c r="L63" s="57"/>
      <c r="M63" s="58"/>
      <c r="N63" s="59"/>
      <c r="O63" s="59"/>
    </row>
    <row r="64" spans="1:15" x14ac:dyDescent="0.25">
      <c r="A64" t="str">
        <f>D56&amp;D63&amp;"Sem Modalidade"&amp;D64</f>
        <v>LazerRecreaçãoSem ModalidadeColônia de Férias</v>
      </c>
      <c r="C64" s="17" t="s">
        <v>107</v>
      </c>
      <c r="D64" s="18" t="s">
        <v>108</v>
      </c>
      <c r="E64" s="19">
        <v>1593</v>
      </c>
      <c r="F64" s="20">
        <v>2033</v>
      </c>
      <c r="G64" s="21">
        <f>IFERROR(F64/E64,"-")</f>
        <v>1.2762084118016321</v>
      </c>
      <c r="H64" s="19"/>
      <c r="I64" s="20"/>
      <c r="J64" s="21" t="str">
        <f>IFERROR(I64/H64,"-")</f>
        <v>-</v>
      </c>
      <c r="K64" s="19">
        <v>0</v>
      </c>
      <c r="L64" s="20">
        <v>0</v>
      </c>
      <c r="M64" s="21" t="str">
        <f>IFERROR(L64/K64,"-")</f>
        <v>-</v>
      </c>
      <c r="N64" s="22">
        <f>IFERROR(K64/E64,"-")</f>
        <v>0</v>
      </c>
      <c r="O64" s="22">
        <f>IFERROR(L64/F64,"-")</f>
        <v>0</v>
      </c>
    </row>
    <row r="65" spans="1:15" x14ac:dyDescent="0.25">
      <c r="C65" s="11" t="s">
        <v>109</v>
      </c>
      <c r="D65" s="55" t="s">
        <v>110</v>
      </c>
      <c r="E65" s="56"/>
      <c r="F65" s="57"/>
      <c r="G65" s="58"/>
      <c r="H65" s="56"/>
      <c r="I65" s="57"/>
      <c r="J65" s="58"/>
      <c r="K65" s="56"/>
      <c r="L65" s="57"/>
      <c r="M65" s="58"/>
      <c r="N65" s="59"/>
      <c r="O65" s="59"/>
    </row>
    <row r="66" spans="1:15" x14ac:dyDescent="0.25">
      <c r="C66" s="23" t="s">
        <v>111</v>
      </c>
      <c r="D66" s="60" t="s">
        <v>112</v>
      </c>
      <c r="E66" s="56"/>
      <c r="F66" s="57"/>
      <c r="G66" s="58"/>
      <c r="H66" s="56"/>
      <c r="I66" s="57"/>
      <c r="J66" s="58"/>
      <c r="K66" s="56"/>
      <c r="L66" s="57"/>
      <c r="M66" s="58"/>
      <c r="N66" s="59"/>
      <c r="O66" s="59"/>
    </row>
    <row r="67" spans="1:15" x14ac:dyDescent="0.25">
      <c r="A67" t="str">
        <f>D56&amp;D65&amp;"Turismo Emissivo"&amp;D67</f>
        <v>LazerTurismo SocialTurismo EmissivoExcursão</v>
      </c>
      <c r="C67" s="17" t="s">
        <v>113</v>
      </c>
      <c r="D67" s="18" t="s">
        <v>114</v>
      </c>
      <c r="E67" s="19">
        <v>5215</v>
      </c>
      <c r="F67" s="20">
        <v>5201</v>
      </c>
      <c r="G67" s="21">
        <f t="shared" ref="G67:G68" si="18">IFERROR(F67/E67,"-")</f>
        <v>0.99731543624161079</v>
      </c>
      <c r="H67" s="19"/>
      <c r="I67" s="20"/>
      <c r="J67" s="21" t="str">
        <f t="shared" ref="J67:J68" si="19">IFERROR(I67/H67,"-")</f>
        <v>-</v>
      </c>
      <c r="K67" s="19">
        <v>0</v>
      </c>
      <c r="L67" s="20">
        <v>0</v>
      </c>
      <c r="M67" s="21" t="str">
        <f t="shared" ref="M67:M68" si="20">IFERROR(L67/K67,"-")</f>
        <v>-</v>
      </c>
      <c r="N67" s="22">
        <f t="shared" ref="N67:O68" si="21">IFERROR(K67/E67,"-")</f>
        <v>0</v>
      </c>
      <c r="O67" s="22">
        <f t="shared" si="21"/>
        <v>0</v>
      </c>
    </row>
    <row r="68" spans="1:15" x14ac:dyDescent="0.25">
      <c r="A68" t="str">
        <f>D56&amp;D65&amp;"Turismo Emissivo"&amp;D68</f>
        <v>LazerTurismo SocialTurismo EmissivoPasseio</v>
      </c>
      <c r="C68" s="17" t="s">
        <v>115</v>
      </c>
      <c r="D68" s="18" t="s">
        <v>116</v>
      </c>
      <c r="E68" s="19">
        <v>3981</v>
      </c>
      <c r="F68" s="20">
        <v>3001</v>
      </c>
      <c r="G68" s="21">
        <f t="shared" si="18"/>
        <v>0.75383069580507411</v>
      </c>
      <c r="H68" s="19"/>
      <c r="I68" s="20"/>
      <c r="J68" s="21" t="str">
        <f t="shared" si="19"/>
        <v>-</v>
      </c>
      <c r="K68" s="19">
        <v>0</v>
      </c>
      <c r="L68" s="20">
        <v>0</v>
      </c>
      <c r="M68" s="21" t="str">
        <f t="shared" si="20"/>
        <v>-</v>
      </c>
      <c r="N68" s="22">
        <f t="shared" si="21"/>
        <v>0</v>
      </c>
      <c r="O68" s="22">
        <f t="shared" si="21"/>
        <v>0</v>
      </c>
    </row>
    <row r="69" spans="1:15" x14ac:dyDescent="0.25">
      <c r="C69" s="23" t="s">
        <v>117</v>
      </c>
      <c r="D69" s="60" t="s">
        <v>118</v>
      </c>
      <c r="E69" s="56"/>
      <c r="F69" s="57"/>
      <c r="G69" s="58"/>
      <c r="H69" s="56"/>
      <c r="I69" s="57"/>
      <c r="J69" s="58"/>
      <c r="K69" s="56"/>
      <c r="L69" s="57"/>
      <c r="M69" s="58"/>
      <c r="N69" s="59"/>
      <c r="O69" s="59"/>
    </row>
    <row r="70" spans="1:15" x14ac:dyDescent="0.25">
      <c r="A70" t="str">
        <f>D56&amp;D65&amp;"Turismo Receptivo"&amp;D70</f>
        <v>LazerTurismo SocialTurismo ReceptivoPasseio Local</v>
      </c>
      <c r="C70" s="17" t="s">
        <v>119</v>
      </c>
      <c r="D70" s="18" t="s">
        <v>120</v>
      </c>
      <c r="E70" s="19">
        <v>2010</v>
      </c>
      <c r="F70" s="20">
        <v>1152</v>
      </c>
      <c r="G70" s="21">
        <f>IFERROR(F70/E70,"-")</f>
        <v>0.57313432835820899</v>
      </c>
      <c r="H70" s="19"/>
      <c r="I70" s="20"/>
      <c r="J70" s="21" t="str">
        <f>IFERROR(I70/H70,"-")</f>
        <v>-</v>
      </c>
      <c r="K70" s="19">
        <v>0</v>
      </c>
      <c r="L70" s="20">
        <v>0</v>
      </c>
      <c r="M70" s="21" t="str">
        <f>IFERROR(L70/K70,"-")</f>
        <v>-</v>
      </c>
      <c r="N70" s="22">
        <f>IFERROR(K70/E70,"-")</f>
        <v>0</v>
      </c>
      <c r="O70" s="22">
        <f>IFERROR(L70/F70,"-")</f>
        <v>0</v>
      </c>
    </row>
    <row r="71" spans="1:15" ht="15.75" thickBot="1" x14ac:dyDescent="0.3">
      <c r="C71" s="49"/>
      <c r="D71" s="31" t="s">
        <v>55</v>
      </c>
      <c r="E71" s="50">
        <f>SUM(E57:E70)</f>
        <v>29078</v>
      </c>
      <c r="F71" s="32">
        <f>SUM(F57:F70)</f>
        <v>25922</v>
      </c>
      <c r="G71" s="51">
        <f>IFERROR(F71/E71,"-")</f>
        <v>0.89146433729967678</v>
      </c>
      <c r="H71" s="50">
        <f>SUM(H57:H62)</f>
        <v>0</v>
      </c>
      <c r="I71" s="32">
        <f>SUM(I57:I62)</f>
        <v>0</v>
      </c>
      <c r="J71" s="51" t="str">
        <f>IFERROR(I71/H71,"-")</f>
        <v>-</v>
      </c>
      <c r="K71" s="50">
        <f>SUM(K57:K70)</f>
        <v>3065.3705526670719</v>
      </c>
      <c r="L71" s="32">
        <f>SUM(L57:L70)</f>
        <v>2047</v>
      </c>
      <c r="M71" s="51">
        <f>IFERROR(L71/K71,"-")</f>
        <v>0.66778223540347403</v>
      </c>
      <c r="N71" s="53">
        <f>IFERROR(K71/E71,"-")</f>
        <v>0.10541889238142485</v>
      </c>
      <c r="O71" s="53">
        <f>IFERROR(L71/F71,"-")</f>
        <v>7.8967672247511764E-2</v>
      </c>
    </row>
    <row r="72" spans="1:15" x14ac:dyDescent="0.25">
      <c r="C72" s="6">
        <v>5</v>
      </c>
      <c r="D72" s="61" t="s">
        <v>121</v>
      </c>
      <c r="E72" s="39"/>
      <c r="F72" s="40"/>
      <c r="G72" s="41"/>
      <c r="H72" s="39"/>
      <c r="I72" s="40"/>
      <c r="J72" s="41"/>
      <c r="K72" s="39"/>
      <c r="L72" s="40"/>
      <c r="M72" s="41"/>
      <c r="N72" s="42"/>
      <c r="O72" s="10"/>
    </row>
    <row r="73" spans="1:15" x14ac:dyDescent="0.25">
      <c r="C73" s="11" t="s">
        <v>122</v>
      </c>
      <c r="D73" s="62" t="s">
        <v>123</v>
      </c>
      <c r="E73" s="63"/>
      <c r="F73" s="64"/>
      <c r="G73" s="65"/>
      <c r="H73" s="63"/>
      <c r="I73" s="64"/>
      <c r="J73" s="65"/>
      <c r="K73" s="63"/>
      <c r="L73" s="64"/>
      <c r="M73" s="65"/>
      <c r="N73" s="66"/>
      <c r="O73" s="66"/>
    </row>
    <row r="74" spans="1:15" x14ac:dyDescent="0.25">
      <c r="A74" t="str">
        <f>D72&amp;D73&amp;"Sem Modalidade"&amp;D74</f>
        <v>AssistênciaDesenvolvimento ComunitárioSem ModalidadeCurso</v>
      </c>
      <c r="C74" s="17" t="s">
        <v>124</v>
      </c>
      <c r="D74" s="18" t="s">
        <v>36</v>
      </c>
      <c r="E74" s="19">
        <v>1333</v>
      </c>
      <c r="F74" s="20">
        <v>638</v>
      </c>
      <c r="G74" s="21">
        <f>IFERROR(F74/E74,"-")</f>
        <v>0.47861965491372843</v>
      </c>
      <c r="H74" s="19"/>
      <c r="I74" s="20"/>
      <c r="J74" s="21" t="str">
        <f t="shared" ref="J74:J84" si="22">IFERROR(I74/H74,"-")</f>
        <v>-</v>
      </c>
      <c r="K74" s="19">
        <v>539.5454545454545</v>
      </c>
      <c r="L74" s="20">
        <v>258</v>
      </c>
      <c r="M74" s="21">
        <f t="shared" ref="M74:M76" si="23">IFERROR(L74/K74,"-")</f>
        <v>0.47818028643639432</v>
      </c>
      <c r="N74" s="22">
        <f t="shared" ref="N74:O76" si="24">IFERROR(K74/E74,"-")</f>
        <v>0.4047602809793357</v>
      </c>
      <c r="O74" s="22">
        <f t="shared" si="24"/>
        <v>0.40438871473354232</v>
      </c>
    </row>
    <row r="75" spans="1:15" x14ac:dyDescent="0.25">
      <c r="A75" t="str">
        <f>D72&amp;D73&amp;"Sem Modalidade"&amp;D75</f>
        <v>AssistênciaDesenvolvimento ComunitárioSem ModalidadeEncontro</v>
      </c>
      <c r="C75" s="17" t="s">
        <v>125</v>
      </c>
      <c r="D75" s="18" t="s">
        <v>126</v>
      </c>
      <c r="E75" s="19">
        <v>3168</v>
      </c>
      <c r="F75" s="20">
        <v>5454</v>
      </c>
      <c r="G75" s="21">
        <f t="shared" ref="G75:G76" si="25">IFERROR(F75/E75,"-")</f>
        <v>1.7215909090909092</v>
      </c>
      <c r="H75" s="19"/>
      <c r="I75" s="20"/>
      <c r="J75" s="21" t="str">
        <f t="shared" si="22"/>
        <v>-</v>
      </c>
      <c r="K75" s="19">
        <v>352</v>
      </c>
      <c r="L75" s="20">
        <v>64</v>
      </c>
      <c r="M75" s="21">
        <f t="shared" si="23"/>
        <v>0.18181818181818182</v>
      </c>
      <c r="N75" s="22">
        <f t="shared" si="24"/>
        <v>0.1111111111111111</v>
      </c>
      <c r="O75" s="22">
        <f t="shared" si="24"/>
        <v>1.1734506784011734E-2</v>
      </c>
    </row>
    <row r="76" spans="1:15" x14ac:dyDescent="0.25">
      <c r="A76" t="str">
        <f>D72&amp;D73&amp;"Sem Modalidade"&amp;D76</f>
        <v>AssistênciaDesenvolvimento ComunitárioSem ModalidadeOficina</v>
      </c>
      <c r="C76" s="17" t="s">
        <v>127</v>
      </c>
      <c r="D76" s="18" t="s">
        <v>46</v>
      </c>
      <c r="E76" s="19">
        <v>4040</v>
      </c>
      <c r="F76" s="20">
        <v>1481</v>
      </c>
      <c r="G76" s="21">
        <f t="shared" si="25"/>
        <v>0.36658415841584158</v>
      </c>
      <c r="H76" s="19"/>
      <c r="I76" s="20"/>
      <c r="J76" s="21" t="str">
        <f t="shared" si="22"/>
        <v>-</v>
      </c>
      <c r="K76" s="19">
        <v>711.304347826087</v>
      </c>
      <c r="L76" s="20">
        <v>217</v>
      </c>
      <c r="M76" s="21">
        <f t="shared" si="23"/>
        <v>0.30507334963325183</v>
      </c>
      <c r="N76" s="22">
        <f t="shared" si="24"/>
        <v>0.17606543263021956</v>
      </c>
      <c r="O76" s="22">
        <f t="shared" si="24"/>
        <v>0.14652261985145174</v>
      </c>
    </row>
    <row r="77" spans="1:15" x14ac:dyDescent="0.25">
      <c r="C77" s="11" t="s">
        <v>128</v>
      </c>
      <c r="D77" s="67" t="s">
        <v>129</v>
      </c>
      <c r="E77" s="63"/>
      <c r="F77" s="64"/>
      <c r="G77" s="65"/>
      <c r="H77" s="63"/>
      <c r="I77" s="64"/>
      <c r="J77" s="65"/>
      <c r="K77" s="63"/>
      <c r="L77" s="64"/>
      <c r="M77" s="65"/>
      <c r="N77" s="66"/>
      <c r="O77" s="66"/>
    </row>
    <row r="78" spans="1:15" x14ac:dyDescent="0.25">
      <c r="A78" t="str">
        <f>D72&amp;D77&amp;"Desenvolvimento de Capacidades"&amp;D78</f>
        <v>AssistênciaSegurança Alimentar e Apoio SocialDesenvolvimento de CapacidadesCurso</v>
      </c>
      <c r="C78" s="17" t="s">
        <v>130</v>
      </c>
      <c r="D78" s="18" t="s">
        <v>36</v>
      </c>
      <c r="E78" s="19">
        <v>481</v>
      </c>
      <c r="F78" s="20">
        <v>109</v>
      </c>
      <c r="G78" s="21">
        <f t="shared" ref="G78:G81" si="26">IFERROR(F78/E78,"-")</f>
        <v>0.22661122661122662</v>
      </c>
      <c r="H78" s="19"/>
      <c r="I78" s="20"/>
      <c r="J78" s="21" t="str">
        <f t="shared" ref="J78:J81" si="27">IFERROR(I78/H78,"-")</f>
        <v>-</v>
      </c>
      <c r="K78" s="19">
        <v>0</v>
      </c>
      <c r="L78" s="20">
        <v>0</v>
      </c>
      <c r="M78" s="21" t="str">
        <f t="shared" ref="M78:M81" si="28">IFERROR(L78/K78,"-")</f>
        <v>-</v>
      </c>
      <c r="N78" s="22">
        <f t="shared" ref="N78:O81" si="29">IFERROR(K78/E78,"-")</f>
        <v>0</v>
      </c>
      <c r="O78" s="22">
        <f t="shared" si="29"/>
        <v>0</v>
      </c>
    </row>
    <row r="79" spans="1:15" x14ac:dyDescent="0.25">
      <c r="A79" t="str">
        <f>D72&amp;D77&amp;"Desenvolvimento de Capacidades"&amp;D79</f>
        <v>AssistênciaSegurança Alimentar e Apoio SocialDesenvolvimento de CapacidadesEncontro</v>
      </c>
      <c r="C79" s="17" t="s">
        <v>131</v>
      </c>
      <c r="D79" s="29" t="s">
        <v>126</v>
      </c>
      <c r="E79" s="19">
        <v>430</v>
      </c>
      <c r="F79" s="20">
        <v>776</v>
      </c>
      <c r="G79" s="21">
        <f t="shared" si="26"/>
        <v>1.8046511627906976</v>
      </c>
      <c r="H79" s="19"/>
      <c r="I79" s="20"/>
      <c r="J79" s="21" t="str">
        <f t="shared" si="27"/>
        <v>-</v>
      </c>
      <c r="K79" s="19">
        <v>0</v>
      </c>
      <c r="L79" s="20">
        <v>0</v>
      </c>
      <c r="M79" s="21" t="str">
        <f t="shared" si="28"/>
        <v>-</v>
      </c>
      <c r="N79" s="22">
        <f t="shared" si="29"/>
        <v>0</v>
      </c>
      <c r="O79" s="22">
        <f t="shared" si="29"/>
        <v>0</v>
      </c>
    </row>
    <row r="80" spans="1:15" x14ac:dyDescent="0.25">
      <c r="A80" t="str">
        <f>D72&amp;D77&amp;"Desenvolvimento de Capacidades"&amp;D80</f>
        <v>AssistênciaSegurança Alimentar e Apoio SocialDesenvolvimento de CapacidadesOficina</v>
      </c>
      <c r="C80" s="17" t="s">
        <v>132</v>
      </c>
      <c r="D80" s="29" t="s">
        <v>46</v>
      </c>
      <c r="E80" s="19">
        <v>696</v>
      </c>
      <c r="F80" s="20">
        <v>1326</v>
      </c>
      <c r="G80" s="21">
        <f t="shared" si="26"/>
        <v>1.9051724137931034</v>
      </c>
      <c r="H80" s="19"/>
      <c r="I80" s="20"/>
      <c r="J80" s="21" t="str">
        <f t="shared" si="27"/>
        <v>-</v>
      </c>
      <c r="K80" s="19">
        <v>0</v>
      </c>
      <c r="L80" s="20">
        <v>0</v>
      </c>
      <c r="M80" s="21" t="str">
        <f t="shared" si="28"/>
        <v>-</v>
      </c>
      <c r="N80" s="22">
        <f t="shared" si="29"/>
        <v>0</v>
      </c>
      <c r="O80" s="22">
        <f t="shared" si="29"/>
        <v>0</v>
      </c>
    </row>
    <row r="81" spans="1:15" x14ac:dyDescent="0.25">
      <c r="A81" t="str">
        <f>D72&amp;D77&amp;"Desenvolvimento de Capacidades"&amp;D81</f>
        <v>AssistênciaSegurança Alimentar e Apoio SocialDesenvolvimento de CapacidadesPalestra</v>
      </c>
      <c r="C81" s="17" t="s">
        <v>133</v>
      </c>
      <c r="D81" s="29" t="s">
        <v>48</v>
      </c>
      <c r="E81" s="19">
        <v>1025</v>
      </c>
      <c r="F81" s="20">
        <v>1776</v>
      </c>
      <c r="G81" s="21">
        <f t="shared" si="26"/>
        <v>1.7326829268292683</v>
      </c>
      <c r="H81" s="19"/>
      <c r="I81" s="20"/>
      <c r="J81" s="21" t="str">
        <f t="shared" si="27"/>
        <v>-</v>
      </c>
      <c r="K81" s="19">
        <v>0</v>
      </c>
      <c r="L81" s="20">
        <v>0</v>
      </c>
      <c r="M81" s="21" t="str">
        <f t="shared" si="28"/>
        <v>-</v>
      </c>
      <c r="N81" s="22">
        <f t="shared" si="29"/>
        <v>0</v>
      </c>
      <c r="O81" s="22">
        <f t="shared" si="29"/>
        <v>0</v>
      </c>
    </row>
    <row r="82" spans="1:15" x14ac:dyDescent="0.25">
      <c r="C82" s="11" t="s">
        <v>134</v>
      </c>
      <c r="D82" s="62" t="s">
        <v>135</v>
      </c>
      <c r="E82" s="63"/>
      <c r="F82" s="64"/>
      <c r="G82" s="65"/>
      <c r="H82" s="63"/>
      <c r="I82" s="64"/>
      <c r="J82" s="65"/>
      <c r="K82" s="63"/>
      <c r="L82" s="64"/>
      <c r="M82" s="65"/>
      <c r="N82" s="66"/>
      <c r="O82" s="66"/>
    </row>
    <row r="83" spans="1:15" x14ac:dyDescent="0.25">
      <c r="A83" t="str">
        <f>D72&amp;D82&amp;"Grupos Sociais de Idosos"&amp;D83</f>
        <v>AssistênciaTrabalho Social com GruposGrupos Sociais de IdososEncontro</v>
      </c>
      <c r="C83" s="17" t="s">
        <v>136</v>
      </c>
      <c r="D83" s="18" t="s">
        <v>126</v>
      </c>
      <c r="E83" s="19">
        <v>32122</v>
      </c>
      <c r="F83" s="20">
        <v>31756</v>
      </c>
      <c r="G83" s="21">
        <f t="shared" ref="G83:G84" si="30">IFERROR(F83/E83,"-")</f>
        <v>0.98860593985430545</v>
      </c>
      <c r="H83" s="19"/>
      <c r="I83" s="20"/>
      <c r="J83" s="21" t="str">
        <f t="shared" si="22"/>
        <v>-</v>
      </c>
      <c r="K83" s="19">
        <v>11861.071349276814</v>
      </c>
      <c r="L83" s="20">
        <v>3089</v>
      </c>
      <c r="M83" s="21">
        <f t="shared" ref="M83:M84" si="31">IFERROR(L83/K83,"-")</f>
        <v>0.2604317863907244</v>
      </c>
      <c r="N83" s="22">
        <f t="shared" ref="N83:N84" si="32">IFERROR(K83/E83,"-")</f>
        <v>0.36925071132796256</v>
      </c>
      <c r="O83" s="22">
        <f>IFERROR(L83/F83,"-")</f>
        <v>9.7272956291724402E-2</v>
      </c>
    </row>
    <row r="84" spans="1:15" x14ac:dyDescent="0.25">
      <c r="A84" t="str">
        <f>D72&amp;D82&amp;"Outros Grupos Sociais"&amp;D83</f>
        <v>AssistênciaTrabalho Social com GruposOutros Grupos SociaisEncontro</v>
      </c>
      <c r="C84" s="17" t="s">
        <v>137</v>
      </c>
      <c r="D84" s="18" t="s">
        <v>46</v>
      </c>
      <c r="E84" s="19">
        <v>10311</v>
      </c>
      <c r="F84" s="20">
        <v>14263</v>
      </c>
      <c r="G84" s="21">
        <f t="shared" si="30"/>
        <v>1.3832799922412957</v>
      </c>
      <c r="H84" s="19"/>
      <c r="I84" s="20"/>
      <c r="J84" s="21" t="str">
        <f t="shared" si="22"/>
        <v>-</v>
      </c>
      <c r="K84" s="19">
        <v>2832.0721901439256</v>
      </c>
      <c r="L84" s="20">
        <v>3310</v>
      </c>
      <c r="M84" s="21">
        <f t="shared" si="31"/>
        <v>1.1687555181394533</v>
      </c>
      <c r="N84" s="22">
        <f t="shared" si="32"/>
        <v>0.27466513336668852</v>
      </c>
      <c r="O84" s="22">
        <f>IFERROR(L84/F84,"-")</f>
        <v>0.23206898969361284</v>
      </c>
    </row>
    <row r="85" spans="1:15" ht="15.75" thickBot="1" x14ac:dyDescent="0.3">
      <c r="A85" t="str">
        <f>D72&amp;D82&amp;"Grupos Sociais de Voluntários"&amp;D83</f>
        <v>AssistênciaTrabalho Social com GruposGrupos Sociais de VoluntáriosEncontro</v>
      </c>
      <c r="C85" s="49"/>
      <c r="D85" s="31" t="s">
        <v>55</v>
      </c>
      <c r="E85" s="68">
        <f>SUM(E73:E84)</f>
        <v>53606</v>
      </c>
      <c r="F85" s="69">
        <f>SUM(F73:F84)</f>
        <v>57579</v>
      </c>
      <c r="G85" s="70">
        <f>IFERROR(F85/E85,"-")</f>
        <v>1.0741148378912808</v>
      </c>
      <c r="H85" s="68">
        <f>SUM(H73:H84)</f>
        <v>0</v>
      </c>
      <c r="I85" s="69">
        <f>SUM(I73:I84)</f>
        <v>0</v>
      </c>
      <c r="J85" s="70" t="str">
        <f>IFERROR(I85/H85,"-")</f>
        <v>-</v>
      </c>
      <c r="K85" s="68">
        <f>SUM(K73:K84)</f>
        <v>16295.99334179228</v>
      </c>
      <c r="L85" s="69">
        <f>SUM(L73:L84)</f>
        <v>6938</v>
      </c>
      <c r="M85" s="70">
        <f>IFERROR(L85/K85,"-")</f>
        <v>0.42574882392759611</v>
      </c>
      <c r="N85" s="71">
        <f>IFERROR(K85/E85,"-")</f>
        <v>0.30399569715689068</v>
      </c>
      <c r="O85" s="71">
        <f>IFERROR(L85/F85,"-")</f>
        <v>0.12049531947411382</v>
      </c>
    </row>
    <row r="86" spans="1:15" ht="15.75" thickBot="1" x14ac:dyDescent="0.3">
      <c r="A86" t="str">
        <f>D72&amp;D82&amp;"Grupos Sociais de Idosos"&amp;D84</f>
        <v>AssistênciaTrabalho Social com GruposGrupos Sociais de IdososOficina</v>
      </c>
      <c r="E86" s="72"/>
      <c r="F86" s="72"/>
      <c r="H86" s="72"/>
      <c r="I86" s="72"/>
      <c r="K86" s="72"/>
      <c r="L86" s="72"/>
    </row>
    <row r="87" spans="1:15" ht="15.75" thickBot="1" x14ac:dyDescent="0.3">
      <c r="A87" t="str">
        <f>D72&amp;D82&amp;"Outros Grupos Sociais"&amp;D84</f>
        <v>AssistênciaTrabalho Social com GruposOutros Grupos SociaisOficina</v>
      </c>
      <c r="D87" s="73" t="s">
        <v>138</v>
      </c>
      <c r="E87" s="74">
        <f>IFERROR(SUM(E28+E55+E71+E85),"")</f>
        <v>108618</v>
      </c>
      <c r="F87" s="74">
        <f>IFERROR(SUM(F28+F55+F71+F85),"")</f>
        <v>100397</v>
      </c>
      <c r="G87" s="75">
        <f>IFERROR(F87/E87,"-")</f>
        <v>0.92431272901360728</v>
      </c>
      <c r="H87" s="74">
        <f>IFERROR(SUM(H28+H55+H71+H85),"")</f>
        <v>0</v>
      </c>
      <c r="I87" s="74">
        <f>IFERROR(SUM(I28+I55+I71+I85),"")</f>
        <v>0</v>
      </c>
      <c r="J87" s="75" t="str">
        <f>IFERROR(I87/H87,"-")</f>
        <v>-</v>
      </c>
      <c r="K87" s="74">
        <f>IFERROR(SUM(K28+K55+K71+K85),"")</f>
        <v>27908.022420901649</v>
      </c>
      <c r="L87" s="74">
        <f>IFERROR(SUM(L28+L55+L71+L85),"")</f>
        <v>14544</v>
      </c>
      <c r="M87" s="75">
        <f>IFERROR(L87/K87,"-")</f>
        <v>0.52114047282358866</v>
      </c>
      <c r="N87" s="75">
        <f>IFERROR(K87/E87,"-")</f>
        <v>0.25693736232393938</v>
      </c>
      <c r="O87" s="75">
        <f>IFERROR(L87/F87,"-")</f>
        <v>0.14486488640098807</v>
      </c>
    </row>
    <row r="88" spans="1:15" x14ac:dyDescent="0.25">
      <c r="A88" t="str">
        <f>D72&amp;D82&amp;"Grupos Sociais de Voluntários"&amp;D84</f>
        <v>AssistênciaTrabalho Social com GruposGrupos Sociais de VoluntáriosOficina</v>
      </c>
      <c r="B88" s="76"/>
    </row>
    <row r="89" spans="1:15" x14ac:dyDescent="0.25">
      <c r="C89" t="s">
        <v>139</v>
      </c>
    </row>
    <row r="91" spans="1:15" x14ac:dyDescent="0.25">
      <c r="A91" t="s">
        <v>140</v>
      </c>
    </row>
    <row r="92" spans="1:15" x14ac:dyDescent="0.25">
      <c r="A92" t="s">
        <v>141</v>
      </c>
    </row>
    <row r="93" spans="1:15" x14ac:dyDescent="0.25">
      <c r="A93" t="s">
        <v>142</v>
      </c>
    </row>
  </sheetData>
  <mergeCells count="7">
    <mergeCell ref="C1:O1"/>
    <mergeCell ref="C3:C4"/>
    <mergeCell ref="D3:D4"/>
    <mergeCell ref="E3:G3"/>
    <mergeCell ref="H3:J3"/>
    <mergeCell ref="K3:M3"/>
    <mergeCell ref="N3:O3"/>
  </mergeCells>
  <pageMargins left="0.511811024" right="0.511811024" top="0.78740157499999996" bottom="0.78740157499999996" header="0.31496062000000002" footer="0.31496062000000002"/>
  <pageSetup paperSize="9" scale="3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Vagas - Realização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Maxwell Erick de Souza Moreira</cp:lastModifiedBy>
  <dcterms:created xsi:type="dcterms:W3CDTF">2024-10-18T13:50:16Z</dcterms:created>
  <dcterms:modified xsi:type="dcterms:W3CDTF">2024-10-21T11:11:17Z</dcterms:modified>
</cp:coreProperties>
</file>